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0" documentId="8_{A036D5ED-81B3-4144-B79F-CA41B98A91C1}" xr6:coauthVersionLast="47" xr6:coauthVersionMax="47" xr10:uidLastSave="{00000000-0000-0000-0000-000000000000}"/>
  <bookViews>
    <workbookView xWindow="-120" yWindow="-120" windowWidth="24240" windowHeight="13140" firstSheet="5" activeTab="5" xr2:uid="{00000000-000D-0000-FFFF-FFFF00000000}"/>
  </bookViews>
  <sheets>
    <sheet name="حركة الأسعار" sheetId="11" state="hidden" r:id="rId1"/>
    <sheet name="بيانات التداول" sheetId="8" state="hidden" r:id="rId2"/>
    <sheet name="تقرير الملكية" sheetId="9" state="hidden" r:id="rId3"/>
    <sheet name="قيم التداول" sheetId="7" state="hidden" r:id="rId4"/>
    <sheet name="معلومات عامة" sheetId="6" state="hidden" r:id="rId5"/>
    <sheet name="قائمة المركز المالي" sheetId="1" r:id="rId6"/>
    <sheet name="قائمة الدخل" sheetId="2" r:id="rId7"/>
    <sheet name="تدفقات" sheetId="3" r:id="rId8"/>
    <sheet name="نسب مالية" sheetId="5" r:id="rId9"/>
  </sheets>
  <definedNames>
    <definedName name="_xlnm._FilterDatabase" localSheetId="0" hidden="1">'حركة الأسعار'!$B$1:$B$1828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3" l="1"/>
  <c r="I34" i="2"/>
  <c r="B25" i="5"/>
  <c r="B18" i="5"/>
  <c r="B17" i="5"/>
  <c r="B11" i="5"/>
  <c r="B8" i="5"/>
  <c r="B7" i="5"/>
  <c r="B34" i="2"/>
  <c r="B32" i="2"/>
  <c r="B22" i="2"/>
  <c r="B15" i="2"/>
  <c r="B13" i="2"/>
  <c r="B9" i="2"/>
  <c r="B37" i="2"/>
  <c r="B39" i="2" s="1"/>
  <c r="B36" i="1"/>
  <c r="C36" i="1"/>
  <c r="B32" i="1"/>
  <c r="B21" i="1"/>
  <c r="B43" i="1"/>
  <c r="D32" i="2"/>
  <c r="E32" i="2"/>
  <c r="F32" i="2"/>
  <c r="G32" i="2"/>
  <c r="H32" i="2"/>
  <c r="I32" i="2"/>
  <c r="J32" i="2"/>
  <c r="K32" i="2"/>
  <c r="L32" i="2"/>
  <c r="M32" i="2"/>
  <c r="C32" i="2"/>
  <c r="B45" i="1" l="1"/>
  <c r="B49" i="1" s="1"/>
  <c r="B26" i="5"/>
  <c r="B21" i="5"/>
  <c r="B20" i="5"/>
  <c r="B16" i="5"/>
  <c r="B10" i="5"/>
  <c r="B14" i="5" s="1"/>
  <c r="B27" i="5"/>
  <c r="B24" i="5"/>
  <c r="B23" i="5"/>
  <c r="B19" i="5"/>
  <c r="B15" i="5"/>
  <c r="B22" i="5"/>
  <c r="D25" i="5"/>
  <c r="C25" i="5"/>
  <c r="C7" i="5"/>
  <c r="D13" i="3"/>
  <c r="D15" i="3" s="1"/>
  <c r="C13" i="3"/>
  <c r="C15" i="3" s="1"/>
  <c r="C13" i="2"/>
  <c r="D13" i="2"/>
  <c r="D9" i="2"/>
  <c r="C9" i="2"/>
  <c r="D36" i="1"/>
  <c r="D43" i="1" s="1"/>
  <c r="D26" i="5" s="1"/>
  <c r="C43" i="1"/>
  <c r="D32" i="1"/>
  <c r="C32" i="1"/>
  <c r="D21" i="1"/>
  <c r="C21" i="1"/>
  <c r="D15" i="2" l="1"/>
  <c r="D22" i="2" s="1"/>
  <c r="D34" i="2" s="1"/>
  <c r="C26" i="5"/>
  <c r="C21" i="5"/>
  <c r="C10" i="5"/>
  <c r="C14" i="5" s="1"/>
  <c r="D21" i="5"/>
  <c r="D45" i="1"/>
  <c r="D49" i="1" s="1"/>
  <c r="C27" i="5"/>
  <c r="D27" i="5"/>
  <c r="C45" i="1"/>
  <c r="C49" i="1" s="1"/>
  <c r="C20" i="5"/>
  <c r="C22" i="5"/>
  <c r="C24" i="5"/>
  <c r="D20" i="5"/>
  <c r="D22" i="5"/>
  <c r="D24" i="5"/>
  <c r="C23" i="5"/>
  <c r="D23" i="5"/>
  <c r="C15" i="2"/>
  <c r="D30" i="5"/>
  <c r="D7" i="5" l="1"/>
  <c r="D10" i="5"/>
  <c r="D14" i="5" s="1"/>
  <c r="D19" i="5"/>
  <c r="C22" i="2"/>
  <c r="C34" i="2" s="1"/>
  <c r="D17" i="5"/>
  <c r="N30" i="5"/>
  <c r="O30" i="5"/>
  <c r="L32" i="5"/>
  <c r="C19" i="5" l="1"/>
  <c r="C17" i="5"/>
  <c r="E25" i="5"/>
  <c r="E13" i="3"/>
  <c r="E15" i="3" l="1"/>
  <c r="E13" i="2" l="1"/>
  <c r="E9" i="2"/>
  <c r="E21" i="1"/>
  <c r="E36" i="1"/>
  <c r="E30" i="5" s="1"/>
  <c r="E7" i="5" s="1"/>
  <c r="E32" i="1"/>
  <c r="F25" i="5"/>
  <c r="F13" i="3"/>
  <c r="F15" i="3" s="1"/>
  <c r="F13" i="2"/>
  <c r="F9" i="2"/>
  <c r="F36" i="1"/>
  <c r="F32" i="1"/>
  <c r="F21" i="1"/>
  <c r="F23" i="5" s="1"/>
  <c r="G25" i="5"/>
  <c r="G8" i="5"/>
  <c r="G11" i="5" s="1"/>
  <c r="G13" i="2"/>
  <c r="G9" i="2"/>
  <c r="G13" i="3"/>
  <c r="G15" i="3" s="1"/>
  <c r="G36" i="1"/>
  <c r="G43" i="1" s="1"/>
  <c r="G32" i="1"/>
  <c r="G21" i="1"/>
  <c r="G24" i="5" s="1"/>
  <c r="G45" i="1" l="1"/>
  <c r="E22" i="5"/>
  <c r="E24" i="5"/>
  <c r="E27" i="5"/>
  <c r="E23" i="5"/>
  <c r="G20" i="5"/>
  <c r="G30" i="5"/>
  <c r="G7" i="5" s="1"/>
  <c r="F43" i="1"/>
  <c r="F21" i="5" s="1"/>
  <c r="F30" i="5"/>
  <c r="F7" i="5" s="1"/>
  <c r="E43" i="1"/>
  <c r="E45" i="1" s="1"/>
  <c r="E49" i="1" s="1"/>
  <c r="E15" i="2"/>
  <c r="E22" i="2" s="1"/>
  <c r="E34" i="2" s="1"/>
  <c r="F24" i="5"/>
  <c r="F27" i="5"/>
  <c r="F22" i="5"/>
  <c r="F45" i="1"/>
  <c r="G15" i="2"/>
  <c r="G22" i="2" s="1"/>
  <c r="F15" i="2"/>
  <c r="G22" i="5"/>
  <c r="G26" i="5"/>
  <c r="G23" i="5"/>
  <c r="G27" i="5"/>
  <c r="H25" i="5"/>
  <c r="H8" i="5"/>
  <c r="H11" i="5" s="1"/>
  <c r="H13" i="3"/>
  <c r="H15" i="3" s="1"/>
  <c r="H13" i="2"/>
  <c r="H9" i="2"/>
  <c r="H36" i="1"/>
  <c r="H30" i="5" s="1"/>
  <c r="H32" i="1"/>
  <c r="H21" i="1"/>
  <c r="H24" i="5" s="1"/>
  <c r="I25" i="5"/>
  <c r="I8" i="5"/>
  <c r="I11" i="5" s="1"/>
  <c r="B9" i="7"/>
  <c r="I13" i="3"/>
  <c r="I15" i="3" s="1"/>
  <c r="J13" i="3"/>
  <c r="I13" i="2"/>
  <c r="I9" i="2"/>
  <c r="I36" i="1"/>
  <c r="I30" i="5" s="1"/>
  <c r="I32" i="1"/>
  <c r="I21" i="1"/>
  <c r="G34" i="2" l="1"/>
  <c r="G37" i="2" s="1"/>
  <c r="F20" i="5"/>
  <c r="F26" i="5"/>
  <c r="E10" i="5"/>
  <c r="E14" i="5" s="1"/>
  <c r="E20" i="5"/>
  <c r="E26" i="5"/>
  <c r="E21" i="5"/>
  <c r="G21" i="5"/>
  <c r="F10" i="5"/>
  <c r="F14" i="5" s="1"/>
  <c r="G10" i="5"/>
  <c r="G14" i="5" s="1"/>
  <c r="E19" i="5"/>
  <c r="I43" i="1"/>
  <c r="I21" i="5" s="1"/>
  <c r="H43" i="1"/>
  <c r="H45" i="1" s="1"/>
  <c r="H7" i="5"/>
  <c r="I22" i="5"/>
  <c r="F22" i="2"/>
  <c r="F34" i="2" s="1"/>
  <c r="I15" i="2"/>
  <c r="I22" i="2" s="1"/>
  <c r="G17" i="5"/>
  <c r="G19" i="5"/>
  <c r="H15" i="2"/>
  <c r="H22" i="2" s="1"/>
  <c r="H34" i="2" s="1"/>
  <c r="H37" i="2" s="1"/>
  <c r="I27" i="5"/>
  <c r="H22" i="5"/>
  <c r="I24" i="5"/>
  <c r="H15" i="5"/>
  <c r="H23" i="5"/>
  <c r="H27" i="5"/>
  <c r="I23" i="5"/>
  <c r="I7" i="5"/>
  <c r="G15" i="5" l="1"/>
  <c r="G16" i="5"/>
  <c r="G18" i="5"/>
  <c r="I19" i="5"/>
  <c r="H26" i="5"/>
  <c r="I45" i="1"/>
  <c r="H10" i="5"/>
  <c r="H14" i="5" s="1"/>
  <c r="I26" i="5"/>
  <c r="H16" i="5"/>
  <c r="H21" i="5"/>
  <c r="H20" i="5"/>
  <c r="E17" i="5"/>
  <c r="I20" i="5"/>
  <c r="I10" i="5"/>
  <c r="I14" i="5" s="1"/>
  <c r="F37" i="2"/>
  <c r="F39" i="2" s="1"/>
  <c r="F8" i="5" s="1"/>
  <c r="F11" i="5" s="1"/>
  <c r="F19" i="5"/>
  <c r="I17" i="5"/>
  <c r="F17" i="5"/>
  <c r="H18" i="5"/>
  <c r="H19" i="5"/>
  <c r="H17" i="5"/>
  <c r="F61" i="11"/>
  <c r="D61" i="11"/>
  <c r="F8" i="9"/>
  <c r="E8" i="9"/>
  <c r="C8" i="9"/>
  <c r="B8" i="9"/>
  <c r="I7" i="9"/>
  <c r="H7" i="9"/>
  <c r="I6" i="9"/>
  <c r="H6" i="9"/>
  <c r="H8" i="9" l="1"/>
  <c r="I8" i="9"/>
  <c r="D6" i="9" s="1"/>
  <c r="F15" i="5"/>
  <c r="F18" i="5"/>
  <c r="F16" i="5"/>
  <c r="J6" i="9" l="1"/>
  <c r="G7" i="9"/>
  <c r="D8" i="9"/>
  <c r="G8" i="9"/>
  <c r="G6" i="9"/>
  <c r="J7" i="9"/>
  <c r="J8" i="9" s="1"/>
  <c r="D7" i="9"/>
  <c r="E9" i="7" l="1"/>
  <c r="D9" i="7"/>
  <c r="C9" i="7"/>
  <c r="K25" i="5" l="1"/>
  <c r="L25" i="5"/>
  <c r="M25" i="5"/>
  <c r="N25" i="5"/>
  <c r="K8" i="5"/>
  <c r="K11" i="5" s="1"/>
  <c r="L8" i="5"/>
  <c r="M8" i="5"/>
  <c r="J8" i="5"/>
  <c r="J11" i="5" s="1"/>
  <c r="J25" i="5"/>
  <c r="J15" i="3"/>
  <c r="J13" i="2"/>
  <c r="J9" i="2"/>
  <c r="J36" i="1"/>
  <c r="J30" i="5" s="1"/>
  <c r="J32" i="1"/>
  <c r="J21" i="1"/>
  <c r="J24" i="5" s="1"/>
  <c r="L32" i="1"/>
  <c r="K32" i="1"/>
  <c r="L21" i="1"/>
  <c r="L23" i="5" s="1"/>
  <c r="K21" i="1"/>
  <c r="K24" i="5" s="1"/>
  <c r="O9" i="2"/>
  <c r="M9" i="2"/>
  <c r="L9" i="2"/>
  <c r="K13" i="3"/>
  <c r="K15" i="3" s="1"/>
  <c r="K13" i="2"/>
  <c r="K9" i="2"/>
  <c r="K48" i="1"/>
  <c r="K36" i="1"/>
  <c r="K30" i="5" s="1"/>
  <c r="M7" i="3"/>
  <c r="M13" i="3" s="1"/>
  <c r="M15" i="3" s="1"/>
  <c r="L48" i="1"/>
  <c r="L13" i="3"/>
  <c r="L15" i="3" s="1"/>
  <c r="L13" i="2"/>
  <c r="O36" i="1"/>
  <c r="M36" i="1"/>
  <c r="M30" i="5" s="1"/>
  <c r="N36" i="1"/>
  <c r="N43" i="1" s="1"/>
  <c r="N26" i="5" s="1"/>
  <c r="L36" i="1"/>
  <c r="L30" i="5" s="1"/>
  <c r="N48" i="1"/>
  <c r="O48" i="1"/>
  <c r="M48" i="1"/>
  <c r="M13" i="2"/>
  <c r="M32" i="1"/>
  <c r="M21" i="1"/>
  <c r="M24" i="5" s="1"/>
  <c r="O39" i="2"/>
  <c r="O8" i="5" s="1"/>
  <c r="N39" i="2"/>
  <c r="N8" i="5" s="1"/>
  <c r="O30" i="2"/>
  <c r="O24" i="2"/>
  <c r="O32" i="2" s="1"/>
  <c r="N30" i="2"/>
  <c r="O17" i="2"/>
  <c r="O18" i="2"/>
  <c r="N28" i="2"/>
  <c r="N27" i="2"/>
  <c r="N25" i="2"/>
  <c r="N24" i="2"/>
  <c r="N18" i="2"/>
  <c r="N12" i="2"/>
  <c r="N13" i="2" s="1"/>
  <c r="N8" i="2"/>
  <c r="N9" i="2" s="1"/>
  <c r="O42" i="1"/>
  <c r="O41" i="1"/>
  <c r="O8" i="3"/>
  <c r="O7" i="3"/>
  <c r="N8" i="3"/>
  <c r="N13" i="3" s="1"/>
  <c r="N15" i="3" s="1"/>
  <c r="N32" i="1"/>
  <c r="N21" i="1"/>
  <c r="N23" i="5" s="1"/>
  <c r="O32" i="1"/>
  <c r="O21" i="1"/>
  <c r="O13" i="2"/>
  <c r="N32" i="2" l="1"/>
  <c r="M15" i="2"/>
  <c r="M22" i="2" s="1"/>
  <c r="J43" i="1"/>
  <c r="J26" i="5" s="1"/>
  <c r="J7" i="5"/>
  <c r="O22" i="5"/>
  <c r="N22" i="5"/>
  <c r="L43" i="1"/>
  <c r="L26" i="5" s="1"/>
  <c r="M43" i="1"/>
  <c r="M20" i="5" s="1"/>
  <c r="L15" i="2"/>
  <c r="L22" i="2" s="1"/>
  <c r="K43" i="1"/>
  <c r="K45" i="1" s="1"/>
  <c r="K47" i="1" s="1"/>
  <c r="K7" i="5"/>
  <c r="O15" i="2"/>
  <c r="O22" i="2" s="1"/>
  <c r="M19" i="5"/>
  <c r="O27" i="5"/>
  <c r="M22" i="5"/>
  <c r="L22" i="5"/>
  <c r="J15" i="2"/>
  <c r="J22" i="2" s="1"/>
  <c r="K22" i="5"/>
  <c r="N10" i="5"/>
  <c r="J22" i="5"/>
  <c r="N20" i="5"/>
  <c r="O23" i="5"/>
  <c r="M23" i="5"/>
  <c r="K23" i="5"/>
  <c r="N27" i="5"/>
  <c r="L27" i="5"/>
  <c r="M17" i="5"/>
  <c r="N21" i="5"/>
  <c r="M27" i="5"/>
  <c r="K27" i="5"/>
  <c r="L7" i="5"/>
  <c r="L45" i="1"/>
  <c r="L47" i="1" s="1"/>
  <c r="J10" i="5"/>
  <c r="J14" i="5" s="1"/>
  <c r="L11" i="5"/>
  <c r="N24" i="5"/>
  <c r="L24" i="5"/>
  <c r="J27" i="5"/>
  <c r="J23" i="5"/>
  <c r="N15" i="2"/>
  <c r="O43" i="1"/>
  <c r="K15" i="2"/>
  <c r="O13" i="3"/>
  <c r="O15" i="3" s="1"/>
  <c r="N45" i="1"/>
  <c r="N47" i="1" s="1"/>
  <c r="J19" i="5" l="1"/>
  <c r="J34" i="2"/>
  <c r="J37" i="2" s="1"/>
  <c r="J15" i="5" s="1"/>
  <c r="L19" i="5"/>
  <c r="L34" i="2"/>
  <c r="M34" i="2"/>
  <c r="M37" i="2" s="1"/>
  <c r="M15" i="5" s="1"/>
  <c r="O19" i="5"/>
  <c r="O34" i="2"/>
  <c r="O37" i="2" s="1"/>
  <c r="O15" i="5" s="1"/>
  <c r="M45" i="1"/>
  <c r="M47" i="1" s="1"/>
  <c r="M26" i="5"/>
  <c r="J21" i="5"/>
  <c r="J16" i="5"/>
  <c r="M21" i="5"/>
  <c r="L21" i="5"/>
  <c r="L10" i="5"/>
  <c r="L14" i="5" s="1"/>
  <c r="L20" i="5"/>
  <c r="O17" i="5"/>
  <c r="L17" i="5"/>
  <c r="K21" i="5"/>
  <c r="J20" i="5"/>
  <c r="J45" i="1"/>
  <c r="K20" i="5"/>
  <c r="K10" i="5"/>
  <c r="K14" i="5" s="1"/>
  <c r="K26" i="5"/>
  <c r="M10" i="5"/>
  <c r="O18" i="5"/>
  <c r="O20" i="5"/>
  <c r="O21" i="5"/>
  <c r="O10" i="5"/>
  <c r="O16" i="5"/>
  <c r="J17" i="5"/>
  <c r="N22" i="2"/>
  <c r="K22" i="2"/>
  <c r="O45" i="1"/>
  <c r="O47" i="1" s="1"/>
  <c r="K19" i="5" l="1"/>
  <c r="K34" i="2"/>
  <c r="N19" i="5"/>
  <c r="N34" i="2"/>
  <c r="N37" i="2" s="1"/>
  <c r="N18" i="5" s="1"/>
  <c r="M18" i="5"/>
  <c r="J18" i="5"/>
  <c r="M16" i="5"/>
  <c r="K17" i="5"/>
  <c r="N17" i="5"/>
  <c r="N16" i="5" l="1"/>
  <c r="N15" i="5"/>
  <c r="C37" i="2" l="1"/>
  <c r="C16" i="5" s="1"/>
  <c r="C18" i="5" l="1"/>
  <c r="C39" i="2"/>
  <c r="C8" i="5" s="1"/>
  <c r="C11" i="5" s="1"/>
  <c r="C15" i="5"/>
  <c r="I37" i="2"/>
  <c r="I18" i="5" s="1"/>
  <c r="L37" i="2"/>
  <c r="L18" i="5" s="1"/>
  <c r="E37" i="2"/>
  <c r="D37" i="2"/>
  <c r="D39" i="2"/>
  <c r="D8" i="5" s="1"/>
  <c r="D11" i="5" s="1"/>
  <c r="K37" i="2"/>
  <c r="K18" i="5" s="1"/>
  <c r="D16" i="5" l="1"/>
  <c r="D18" i="5"/>
  <c r="I15" i="5"/>
  <c r="E18" i="5"/>
  <c r="E16" i="5"/>
  <c r="E39" i="2"/>
  <c r="E8" i="5" s="1"/>
  <c r="E11" i="5" s="1"/>
  <c r="E15" i="5"/>
  <c r="I16" i="5"/>
  <c r="K15" i="5"/>
  <c r="D15" i="5"/>
  <c r="K16" i="5"/>
  <c r="L15" i="5"/>
  <c r="L16" i="5"/>
</calcChain>
</file>

<file path=xl/sharedStrings.xml><?xml version="1.0" encoding="utf-8"?>
<sst xmlns="http://schemas.openxmlformats.org/spreadsheetml/2006/main" count="560" uniqueCount="370">
  <si>
    <t>الموجودات</t>
  </si>
  <si>
    <t>نقد وارصدة لدى مصرف سورية المركزي</t>
  </si>
  <si>
    <t>موجودات اخرى</t>
  </si>
  <si>
    <t>وديعة مجمدة لدى مصرف سورية المركزي</t>
  </si>
  <si>
    <t>مجموع الموجودات</t>
  </si>
  <si>
    <t>ودائع الزبائن</t>
  </si>
  <si>
    <t xml:space="preserve">تأمينات نقدية </t>
  </si>
  <si>
    <t>مخصصات متنوعة</t>
  </si>
  <si>
    <t>مطلوبات اخرى</t>
  </si>
  <si>
    <t>مجموع المطلوبات</t>
  </si>
  <si>
    <t>نفقات الموظفين</t>
  </si>
  <si>
    <t xml:space="preserve">مخصصات متنوعة </t>
  </si>
  <si>
    <t xml:space="preserve">مصاريف تشغيلية اخرى </t>
  </si>
  <si>
    <t xml:space="preserve">اجمالي المصروفات التشغيلية </t>
  </si>
  <si>
    <t>البيـــان</t>
  </si>
  <si>
    <t>المطلوبات وحقوق المساهمين:</t>
  </si>
  <si>
    <t>المطلوبات:</t>
  </si>
  <si>
    <t>التغير المتراكم في القيمة العادلة للموجودات المالية المتوفرة للبيع</t>
  </si>
  <si>
    <t>موجودات مالية متوفرة للبيع</t>
  </si>
  <si>
    <t>البيان</t>
  </si>
  <si>
    <t>صافي التسهيلات الائتمانية المباشرة</t>
  </si>
  <si>
    <t>% معدل دوران السهم</t>
  </si>
  <si>
    <t>القيمة السوقية الى العائد (مره)</t>
  </si>
  <si>
    <t>% الأرباح الموزعة الى القيمة السوقية</t>
  </si>
  <si>
    <t>% الأرباح الموزعة للسهم الى عائد السهم</t>
  </si>
  <si>
    <t>القيمة السوقية الى القيمة الدفترية (مره)</t>
  </si>
  <si>
    <t>العائد على مجموع الموجودات %</t>
  </si>
  <si>
    <t>العائد على حقوق المساهمين %</t>
  </si>
  <si>
    <t>صافي الفوائد والعمولات / اجمالي الدخل %</t>
  </si>
  <si>
    <t>% اجمالي الدخل / الموجودات</t>
  </si>
  <si>
    <t>% نسبة الملكية</t>
  </si>
  <si>
    <t>% معدل المديونية</t>
  </si>
  <si>
    <t>% صافي التسهيلات الى مجموع الموجودات</t>
  </si>
  <si>
    <t>صافي التسهيلات/ اجمالي الودائع %</t>
  </si>
  <si>
    <t>% حقوق المساهمين/ صافي التسهيلات</t>
  </si>
  <si>
    <t>نسبة السيولة (مره)</t>
  </si>
  <si>
    <t>عائد السهم الواحد ( ليرة سورية )</t>
  </si>
  <si>
    <t>الأرباح الموزعة للسهم الواحد ( ليرة سورية )</t>
  </si>
  <si>
    <t>القيمة الدفترية للسهم الواحد ( ليرة سورية )</t>
  </si>
  <si>
    <t>عدد الأسهم المتداولة / عدد الأسهم</t>
  </si>
  <si>
    <t>صافي الأرباح / عدد الأسهم</t>
  </si>
  <si>
    <t>الأرباح الموزعة / عدد الأسهم</t>
  </si>
  <si>
    <t>صافي حقوق المساهمين / عدد الأسهم</t>
  </si>
  <si>
    <t>القيمة السوقية / العائد</t>
  </si>
  <si>
    <t>الربح الموزع للسهم / القيمة السوقية للسهم</t>
  </si>
  <si>
    <t>الربح الموزع للسهم / عائد السهم</t>
  </si>
  <si>
    <t>القيمة السوقية / القيمة الدفترية</t>
  </si>
  <si>
    <t>صافي الربح / مجموع الموجودات</t>
  </si>
  <si>
    <t>المطلوبات متداولة / مجموع الموجودات</t>
  </si>
  <si>
    <t>حقوق المساهمين / مجموع الموجودات</t>
  </si>
  <si>
    <t>صافي الربح / صافي حقوق المساهمين</t>
  </si>
  <si>
    <t>صافي الفوائد والعمولات / اجمالي الدخل</t>
  </si>
  <si>
    <t xml:space="preserve"> حقوق المساهمين/اجمالي الودائع</t>
  </si>
  <si>
    <t xml:space="preserve"> اجمالي الدخل / الموجودات</t>
  </si>
  <si>
    <t xml:space="preserve"> صافي الربح/اجمالي الدخل</t>
  </si>
  <si>
    <t xml:space="preserve"> صافي التسهيلات الى مجموع الموجودات</t>
  </si>
  <si>
    <t xml:space="preserve"> اجمالي الودائع/مجموع الموجودات</t>
  </si>
  <si>
    <t xml:space="preserve">صافي التسهيلات/ اجمالي الودائع </t>
  </si>
  <si>
    <t xml:space="preserve"> حقوق المساهمين/ صافي التسهيلات</t>
  </si>
  <si>
    <t>الموجودات المتداولة / المطاليب المتداولة</t>
  </si>
  <si>
    <t>عدد الأسهم المكتتب بها</t>
  </si>
  <si>
    <t>عدد الأسهم المتداولة</t>
  </si>
  <si>
    <t>القيمة السوقية</t>
  </si>
  <si>
    <t>-</t>
  </si>
  <si>
    <t>موجودات ضريبية مؤجلة</t>
  </si>
  <si>
    <t>فرَنسَبنك - سورية</t>
  </si>
  <si>
    <t>خسائر متراكمة محققة</t>
  </si>
  <si>
    <t>الأموال المقترضة المساندة</t>
  </si>
  <si>
    <t xml:space="preserve">ربح (خسارة) السنة </t>
  </si>
  <si>
    <t>القيمة الاسمية</t>
  </si>
  <si>
    <t>اجمالي الودائع</t>
  </si>
  <si>
    <t>مشاريع قيد التنفيذ</t>
  </si>
  <si>
    <t>مطلوبات ضريبية مؤجلة</t>
  </si>
  <si>
    <t xml:space="preserve">               -</t>
  </si>
  <si>
    <t xml:space="preserve">             -</t>
  </si>
  <si>
    <t xml:space="preserve">                -</t>
  </si>
  <si>
    <t>رأس المال المصرح به</t>
  </si>
  <si>
    <t xml:space="preserve">رأس المال غير المكتتب به </t>
  </si>
  <si>
    <t>احتياطي عام لمخاطر التمويل</t>
  </si>
  <si>
    <t>أرباح (خسائر) متراكمة غير محققة</t>
  </si>
  <si>
    <t>ايراد (مصروف) ضريبة الدخل</t>
  </si>
  <si>
    <r>
      <t xml:space="preserve">صافي </t>
    </r>
    <r>
      <rPr>
        <b/>
        <sz val="13"/>
        <rFont val="Arabic Transparent"/>
        <charset val="178"/>
      </rPr>
      <t>الزيادة</t>
    </r>
    <r>
      <rPr>
        <b/>
        <sz val="13"/>
        <color indexed="8"/>
        <rFont val="Arabic Transparent"/>
        <charset val="178"/>
      </rPr>
      <t xml:space="preserve"> في النقد وما في حكمه</t>
    </r>
  </si>
  <si>
    <t xml:space="preserve">ارصدة لدى مصارف </t>
  </si>
  <si>
    <t>ايداعات لدى مصارف</t>
  </si>
  <si>
    <t>موجودات ثابتة ملموسة</t>
  </si>
  <si>
    <t>ودائع مصارف</t>
  </si>
  <si>
    <t>رأس المال الصادر والمكتتب به والمسدد بالكامل</t>
  </si>
  <si>
    <t>الفوائد الدائنة</t>
  </si>
  <si>
    <t>الفوائد المدينة</t>
  </si>
  <si>
    <t>الرسوم والعمولات الدائنة</t>
  </si>
  <si>
    <t>الرسوم والعمولات المدينة</t>
  </si>
  <si>
    <t>صافي ارباح/(خسائر) ناتجة عن تقييم العملات الاجنبية</t>
  </si>
  <si>
    <t>أرباح (خسائر) غير محققة ناتجة عن تقييم مركز القطع البنيوي</t>
  </si>
  <si>
    <t>أرباح بيع موجودات مالية متوفرة للبيع</t>
  </si>
  <si>
    <t>اطفاءات موجودات ثابتة غير ملموسة</t>
  </si>
  <si>
    <t>استهلاكات موجودات ثابتة ملموسة</t>
  </si>
  <si>
    <t xml:space="preserve">الربح (الخسارة) قبل الضريبة </t>
  </si>
  <si>
    <t>النقد وما في حكمه في بداية السنة</t>
  </si>
  <si>
    <t>النقد وما في حكمه في نهاية السنة</t>
  </si>
  <si>
    <t>قائمة المركز المالي</t>
  </si>
  <si>
    <t xml:space="preserve">قائمة التدفقات النقدية </t>
  </si>
  <si>
    <t>النسب المالية</t>
  </si>
  <si>
    <t>قائمة الدخل</t>
  </si>
  <si>
    <t>موجودات غير ملموسة</t>
  </si>
  <si>
    <t>خسائر رأسمالية أخرى</t>
  </si>
  <si>
    <t>أرباح رأسمالية أخرى</t>
  </si>
  <si>
    <t>أثر التغيير في سعر الصرف على الأموال المساندة</t>
  </si>
  <si>
    <t xml:space="preserve">أثر التغيير في سعر الصرف على الوديعة المجمدة لدى المصرف المركزي </t>
  </si>
  <si>
    <t>% اجمالي الودائع / مجموع الموجودات</t>
  </si>
  <si>
    <t>% حقوق المساهمين / اجمالي الودائع</t>
  </si>
  <si>
    <t>% صافي الربح / اجمالي الدخل</t>
  </si>
  <si>
    <t>حقوق الملكية:</t>
  </si>
  <si>
    <t>مجموع حقوق الملكية</t>
  </si>
  <si>
    <t>مجموع المطلوبات وحقوق الملكية</t>
  </si>
  <si>
    <t>صافي الدخل من الفوائد</t>
  </si>
  <si>
    <t xml:space="preserve">صافي الدخل من الرسوم والعمولات </t>
  </si>
  <si>
    <t>صافي الدخل من الفوائد والرسوم والعمولات</t>
  </si>
  <si>
    <t>تم تعديل القيمة السوقية وإعادة احتساب وسطي عدد الاسهم لفترات المقارنة نظراً لتعديل القيمة الاسمية للسهم من 500 إلى 100 ليرة سورية للسهم الواحد خلال عام 2012</t>
  </si>
  <si>
    <t>تم تعديل عائد السهم للسنوات السابقة بناء على عملية التجزئة التي تمت على سهم الشركة بتاريخ 2/7/2012 لتصبح قيمة السهم 100 ل.س بدلاً من 500 ل.س</t>
  </si>
  <si>
    <t xml:space="preserve">صافي التدفقات الناتجة عن (المستخدمة في) النشاطات التشغيلية </t>
  </si>
  <si>
    <t xml:space="preserve">صافي التدفقات الناتجة عن (المستخدمة في) الأنشطة الاستثمارية </t>
  </si>
  <si>
    <t>صافي التدفقات الناتجة عن (المستخدمة في) الأنشطة التمويلية</t>
  </si>
  <si>
    <t>شرح النسبة</t>
  </si>
  <si>
    <t>معلومات الشركة</t>
  </si>
  <si>
    <t>Compnay Information</t>
  </si>
  <si>
    <t>الاسم</t>
  </si>
  <si>
    <t>Company Name</t>
  </si>
  <si>
    <t>رمز الشركة</t>
  </si>
  <si>
    <t>Code</t>
  </si>
  <si>
    <t>الجنسية</t>
  </si>
  <si>
    <t>سورية</t>
  </si>
  <si>
    <t>Syrian</t>
  </si>
  <si>
    <t>Nationality</t>
  </si>
  <si>
    <t>القطاع</t>
  </si>
  <si>
    <t>Sector</t>
  </si>
  <si>
    <t>هدف الشركة</t>
  </si>
  <si>
    <t>Company Goal</t>
  </si>
  <si>
    <t>تاريخ التأسيس</t>
  </si>
  <si>
    <t>Establishing Date</t>
  </si>
  <si>
    <t>تاريخ الإدارج</t>
  </si>
  <si>
    <t>Listing Date</t>
  </si>
  <si>
    <t>نوع السوق</t>
  </si>
  <si>
    <t>Market</t>
  </si>
  <si>
    <t>Nominal Value</t>
  </si>
  <si>
    <t>عدد الأوراق المالية</t>
  </si>
  <si>
    <t>No. Securities</t>
  </si>
  <si>
    <t>رأس المال المكتتب والمدفوع</t>
  </si>
  <si>
    <t>Subscribed and Paid Capital</t>
  </si>
  <si>
    <t>البلد</t>
  </si>
  <si>
    <t>Syria</t>
  </si>
  <si>
    <t>Country</t>
  </si>
  <si>
    <t>المدينة</t>
  </si>
  <si>
    <t>City</t>
  </si>
  <si>
    <t>الهاتف</t>
  </si>
  <si>
    <t>Phone</t>
  </si>
  <si>
    <t>الفاكس</t>
  </si>
  <si>
    <t>Fax</t>
  </si>
  <si>
    <t>البريد الالكتروني</t>
  </si>
  <si>
    <t>E-Mail</t>
  </si>
  <si>
    <t>الموقع الالكتروني</t>
  </si>
  <si>
    <t>Web</t>
  </si>
  <si>
    <t>مجلس الإدارة</t>
  </si>
  <si>
    <t>Board of Directors</t>
  </si>
  <si>
    <t>رئيس مجلس إدارة</t>
  </si>
  <si>
    <t>Chairman</t>
  </si>
  <si>
    <t>نائب رئيس مجلس إدارة</t>
  </si>
  <si>
    <t>Deputy Chairman</t>
  </si>
  <si>
    <t>عضو مجلس إدارة</t>
  </si>
  <si>
    <t>Member</t>
  </si>
  <si>
    <t>المدير التنفيذي</t>
  </si>
  <si>
    <t>Excutive Director</t>
  </si>
  <si>
    <t xml:space="preserve">مدقق الحسابات </t>
  </si>
  <si>
    <t>Auditor</t>
  </si>
  <si>
    <t>فرنسبنك - سورية</t>
  </si>
  <si>
    <t>FSBS</t>
  </si>
  <si>
    <t>قبول الودائع وتوظيفها والقيام بجميع العمليات المالية  والمصرفية وفق القوانين النافذة.</t>
  </si>
  <si>
    <t>13/07/2008</t>
  </si>
  <si>
    <t>نظامي</t>
  </si>
  <si>
    <t>Main</t>
  </si>
  <si>
    <t>Damascus</t>
  </si>
  <si>
    <t>دمشق</t>
  </si>
  <si>
    <t>963-11-2320008</t>
  </si>
  <si>
    <t>963-11-2113150</t>
  </si>
  <si>
    <t>info@fransabank.sy</t>
  </si>
  <si>
    <t>www.Fransabank.sy</t>
  </si>
  <si>
    <t>أحمد سعيد الشهابي</t>
  </si>
  <si>
    <t>Ahmad Said al-Shihabi</t>
  </si>
  <si>
    <t>Eli Fathallah Cioffi</t>
  </si>
  <si>
    <t>علي وهيب مرعي</t>
  </si>
  <si>
    <t>Ali Waheb Mari</t>
  </si>
  <si>
    <t>ثائر دريد لحام</t>
  </si>
  <si>
    <t>Thaer Duraid Laham</t>
  </si>
  <si>
    <t>مصطفى عوني زكية</t>
  </si>
  <si>
    <t>عادل وفيق القصار</t>
  </si>
  <si>
    <t>Adel Al Kassar</t>
  </si>
  <si>
    <t>نبيل عادل القصار</t>
  </si>
  <si>
    <t>Nabil Al Kassar</t>
  </si>
  <si>
    <t>شادي كرم</t>
  </si>
  <si>
    <t>Shadi Karam</t>
  </si>
  <si>
    <t>نديم عزيز مجاعص</t>
  </si>
  <si>
    <t>Nadem Mjaas</t>
  </si>
  <si>
    <t>Accepting deposits and employed them in addition to doing all the financial operations accordance with
  the laws in force.</t>
  </si>
  <si>
    <t>العنوان</t>
  </si>
  <si>
    <t>Address</t>
  </si>
  <si>
    <t>شارع بغداد</t>
  </si>
  <si>
    <t>Fransabank Syria</t>
  </si>
  <si>
    <t>Baghdad Street</t>
  </si>
  <si>
    <t>بنوك</t>
  </si>
  <si>
    <t xml:space="preserve">Banking  </t>
  </si>
  <si>
    <t>Mostafa Zakieh</t>
  </si>
  <si>
    <t>القيمة الدفترية</t>
  </si>
  <si>
    <t>القيمة السوقية للشركة</t>
  </si>
  <si>
    <t>Par Value / Share</t>
  </si>
  <si>
    <t>Market Value/ Share</t>
  </si>
  <si>
    <t>Book Value/ Share</t>
  </si>
  <si>
    <t>No.Of Subscribed Shares</t>
  </si>
  <si>
    <t>Market Capitalization</t>
  </si>
  <si>
    <t>المجموع</t>
  </si>
  <si>
    <t>نسبة الملكية من إجمالي عدد الأسهم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</si>
  <si>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</si>
  <si>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</si>
  <si>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</si>
  <si>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</si>
  <si>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</si>
  <si>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</si>
  <si>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</si>
  <si>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</si>
  <si>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</si>
  <si>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</si>
  <si>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</si>
  <si>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</si>
  <si>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ASSETS:</t>
  </si>
  <si>
    <t>Cash and Balances at Central Bank</t>
  </si>
  <si>
    <t>Balances at Banks</t>
  </si>
  <si>
    <t>Deposits at Banks</t>
  </si>
  <si>
    <t>Financial Assets Available for Sale</t>
  </si>
  <si>
    <t>Direct Credit Facilities,Net</t>
  </si>
  <si>
    <t>Tangible Fixed Assets</t>
  </si>
  <si>
    <t>Intangible Assets</t>
  </si>
  <si>
    <t>Deferred Income Tax Assets</t>
  </si>
  <si>
    <t>Other Assets</t>
  </si>
  <si>
    <t>Total Assets</t>
  </si>
  <si>
    <t>Liabilities &amp; Shareholders' Equity:</t>
  </si>
  <si>
    <t>Liabilities:</t>
  </si>
  <si>
    <t>Banks Deposits</t>
  </si>
  <si>
    <t>Customers Deposits</t>
  </si>
  <si>
    <t>Cash Margins</t>
  </si>
  <si>
    <t>Deferred Income Tax Liabilities</t>
  </si>
  <si>
    <t xml:space="preserve">Sundry Provisions  </t>
  </si>
  <si>
    <t>Other Liabilities</t>
  </si>
  <si>
    <t>Loans and Borrowing</t>
  </si>
  <si>
    <t>Total Liabilities</t>
  </si>
  <si>
    <t>Authorized Capital</t>
  </si>
  <si>
    <t>Unsubscribed Capital</t>
  </si>
  <si>
    <t>Capital Issued and Subscribed and Paid in Full</t>
  </si>
  <si>
    <t>Accumulated Change in Fair Value</t>
  </si>
  <si>
    <t>General Reserve for Financing Risks</t>
  </si>
  <si>
    <t>Accumulated Losses Realized</t>
  </si>
  <si>
    <t>Total Shareholders' Equity</t>
  </si>
  <si>
    <t xml:space="preserve"> Total Liabilities &amp; Shareholders' Equity</t>
  </si>
  <si>
    <t>Gains (Losses) Accumulated Unrealized</t>
  </si>
  <si>
    <t xml:space="preserve"> Shareholders' Equity:</t>
  </si>
  <si>
    <t>Interest Income</t>
  </si>
  <si>
    <t>Interest Expense</t>
  </si>
  <si>
    <t>Net Interest Income</t>
  </si>
  <si>
    <t>Fees and commissions Income</t>
  </si>
  <si>
    <t>Fees and commissions Expense</t>
  </si>
  <si>
    <t>Net Income from Fees and Commissions</t>
  </si>
  <si>
    <t>Net Income from Interest, Fees and Commissions</t>
  </si>
  <si>
    <t>Gains from Foreign Currencies</t>
  </si>
  <si>
    <t>Gains (losses) Resulting from The Evaluation of The Structural Position</t>
  </si>
  <si>
    <t xml:space="preserve">Profits of Financial Assets Available for Sale 
</t>
  </si>
  <si>
    <t>Total  Income</t>
  </si>
  <si>
    <t>Employees Expenses</t>
  </si>
  <si>
    <t>Depreciation of Fixed Assets</t>
  </si>
  <si>
    <t>Amortization Intangible Assets</t>
  </si>
  <si>
    <t>Sundry Provisions</t>
  </si>
  <si>
    <t>Other Expenses</t>
  </si>
  <si>
    <t>Provision for Credit Losses</t>
  </si>
  <si>
    <t>Other Capital Losses</t>
  </si>
  <si>
    <t>Other Capital Gains</t>
  </si>
  <si>
    <t>Net (Loss) Income Before Tax</t>
  </si>
  <si>
    <t xml:space="preserve">Income Tax  </t>
  </si>
  <si>
    <t xml:space="preserve">Net (loss) Income </t>
  </si>
  <si>
    <t>Earnings Per Share (SP)</t>
  </si>
  <si>
    <t>Net Increase / (Decrease) in Cash and Cash Equivalents</t>
  </si>
  <si>
    <t>Cash Balance (Beginning)</t>
  </si>
  <si>
    <t>Cash Balance (Ending)</t>
  </si>
  <si>
    <t>The Effect of Exchange Rate Changes on the funds support</t>
  </si>
  <si>
    <t>Net Cash Flow from (Used in) Operating Activities</t>
  </si>
  <si>
    <t>Net Cash Flow from (Used in) Investing Activities</t>
  </si>
  <si>
    <t>Net Cash Flow from (Used in) Financing Activities</t>
  </si>
  <si>
    <t>Turnover Ratio %</t>
  </si>
  <si>
    <t>Dividend per share (SP)</t>
  </si>
  <si>
    <t>Book Value Per Share (SP)</t>
  </si>
  <si>
    <t>Price Earnings Ratio (Times)</t>
  </si>
  <si>
    <t>Dividend Yield %</t>
  </si>
  <si>
    <t>Dividend Per Share to Earnings Per Share %</t>
  </si>
  <si>
    <t>Price Book Value (Times)</t>
  </si>
  <si>
    <t>Return On Assets %</t>
  </si>
  <si>
    <t>Return On Equity %</t>
  </si>
  <si>
    <t>Net interest and commission  / Total Income%</t>
  </si>
  <si>
    <t>Net Income / Total Income %</t>
  </si>
  <si>
    <t>Total Income / Tota Assets %</t>
  </si>
  <si>
    <t>Equity Ratio %</t>
  </si>
  <si>
    <t>Shareholders Equity / Total Deposits %</t>
  </si>
  <si>
    <t>Debt Ratio %</t>
  </si>
  <si>
    <t>Total Deposits / Total  Assets %</t>
  </si>
  <si>
    <t>Net Credit Facilities to Total Assets %</t>
  </si>
  <si>
    <t>Net Credit Facilities to Total Deposits %</t>
  </si>
  <si>
    <t>Shareholders Equity to Credit Facilities,Net %</t>
  </si>
  <si>
    <t xml:space="preserve">Quick Ratio (Times) </t>
  </si>
  <si>
    <t xml:space="preserve">حجم التداول (سهم) </t>
  </si>
  <si>
    <t>قيمة التداول (ليرة سورية)</t>
  </si>
  <si>
    <t>عدد الصفقات المنفذة (صفقة)</t>
  </si>
  <si>
    <t>Volume Traded (Share)</t>
  </si>
  <si>
    <t>Value Traded (Syrian Pounds)</t>
  </si>
  <si>
    <t>No.Of Traded (Trades)</t>
  </si>
  <si>
    <t>Projects in progress</t>
  </si>
  <si>
    <t>The Effect of Exchange Rate Changes on The Deposit Blocked at Central Bank of Syria</t>
  </si>
  <si>
    <t>القيم الاساسية للسهم والشركة</t>
  </si>
  <si>
    <t>بيانات التداول</t>
  </si>
  <si>
    <t>الجنسية / Nationality</t>
  </si>
  <si>
    <t>سوري / Syrian</t>
  </si>
  <si>
    <t>غير سوري / Foreign</t>
  </si>
  <si>
    <t>المجموع / Total</t>
  </si>
  <si>
    <t>طبيعي/ normal - Individuals</t>
  </si>
  <si>
    <t>اعتباري / Companies</t>
  </si>
  <si>
    <t>عدد/ No. of shareholders</t>
  </si>
  <si>
    <t>ملكية / Ownership</t>
  </si>
  <si>
    <t>نسبة الملكية من إجمالي عدد الأسهم / Ownership To No. of shareholders</t>
  </si>
  <si>
    <t>تقرير الملكية</t>
  </si>
  <si>
    <t>The earnings per share have been adjusted for the previous years based on the split process on 2/7/2012</t>
  </si>
  <si>
    <t xml:space="preserve">that modified the nominal value per share from 500 SP to 100 SP </t>
  </si>
  <si>
    <t>The market value has been adjusted and the average number of shares has been re-calculated for the comparative periods due to the modification of the nominal value per share from 500 SP to 100 SP during the year 2012</t>
  </si>
  <si>
    <t>Statement of Financial Position</t>
  </si>
  <si>
    <t>عائد السهم (ل.س)*</t>
  </si>
  <si>
    <t>Statement of Income</t>
  </si>
  <si>
    <t>Statement of Cash Flows</t>
  </si>
  <si>
    <t>النسب</t>
  </si>
  <si>
    <t>Financial Ratios</t>
  </si>
  <si>
    <t>Ownership Report</t>
  </si>
  <si>
    <t xml:space="preserve"> Statutory blocked funds with Central Bank of Syria</t>
  </si>
  <si>
    <t>إيرادات أخرى</t>
  </si>
  <si>
    <t>Other revenue</t>
  </si>
  <si>
    <t>عدنان القصار</t>
  </si>
  <si>
    <t>Adnan Alkassar</t>
  </si>
  <si>
    <t>*</t>
  </si>
  <si>
    <t>احتياطي قانوني</t>
  </si>
  <si>
    <t>احتياطي خاص</t>
  </si>
  <si>
    <t>اجمالي الدخل التشغيلي</t>
  </si>
  <si>
    <t>بعد تطبيق المعيار رقم 9</t>
  </si>
  <si>
    <t>حق استخدام أصول مستأجرة</t>
  </si>
  <si>
    <t>Right to use leased assets</t>
  </si>
  <si>
    <t>Legal reserve</t>
  </si>
  <si>
    <t>Special reserve</t>
  </si>
  <si>
    <t>استهلاكات حق أستتخدام الأصول المستاجرة</t>
  </si>
  <si>
    <t>Amortization of the right to use the leased assets</t>
  </si>
  <si>
    <t>فروقات أسعار الصرف</t>
  </si>
  <si>
    <t xml:space="preserve">The Effect of Exchange Rate Changes </t>
  </si>
  <si>
    <t>مصروف ضريبة ريع رؤوس الأموال في الخارج</t>
  </si>
  <si>
    <t>Tax on Interest Earned out side Syria</t>
  </si>
  <si>
    <t>موجودات مالية بالتكلفة المطفأة</t>
  </si>
  <si>
    <t xml:space="preserve">Financial assets at amortized cost </t>
  </si>
  <si>
    <t>مصروف مخصص الخسائر الائتمانية المتوقعة</t>
  </si>
  <si>
    <t>Total  Operational Expenses</t>
  </si>
  <si>
    <t>أرباح (خسائر) بيع موجودات مالية بالكلفة المطفأة</t>
  </si>
  <si>
    <t xml:space="preserve">Losses on sale of financial assets at amortized cost </t>
  </si>
  <si>
    <t>موجودات مالية بالقيمة العادلة من خلال الدخل الشامل الآخر</t>
  </si>
  <si>
    <t>Financial assets at fair value through other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</si>
</sst>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_-;_-* #,##0\-;_-* &quot;-&quot;_-;_-@_-"/>
    <numFmt numFmtId="165" formatCode="_(* #,##0.00_);_(* \(#,##0.00\);_(* &quot;-&quot;_);_(@_)"/>
    <numFmt numFmtId="166" formatCode="_-* #,##0_-;\-* #,##0_-;_-* &quot;-&quot;??_-;_-@_-"/>
    <numFmt numFmtId="167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3"/>
      <color indexed="8"/>
      <name val="Arabic Transparent"/>
      <charset val="178"/>
    </font>
    <font>
      <b/>
      <sz val="13"/>
      <name val="Arabic Transparent"/>
      <charset val="17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3"/>
      <color theme="1"/>
      <name val="Arabic Transparent"/>
      <charset val="178"/>
    </font>
    <font>
      <b/>
      <sz val="13"/>
      <color theme="1"/>
      <name val="Arabic Transparent"/>
      <charset val="178"/>
    </font>
    <font>
      <b/>
      <u/>
      <sz val="13"/>
      <color theme="1"/>
      <name val="Arabic Transparent"/>
      <charset val="178"/>
    </font>
    <font>
      <u val="singleAccounting"/>
      <sz val="13"/>
      <color theme="1"/>
      <name val="Arabic Transparent"/>
      <charset val="178"/>
    </font>
    <font>
      <b/>
      <u val="singleAccounting"/>
      <sz val="13"/>
      <color theme="1"/>
      <name val="Arabic Transparent"/>
      <charset val="178"/>
    </font>
    <font>
      <b/>
      <sz val="13"/>
      <color theme="0"/>
      <name val="Arabic Transparent"/>
      <charset val="178"/>
    </font>
    <font>
      <b/>
      <sz val="14"/>
      <color theme="0"/>
      <name val="Arabic Transparent"/>
      <charset val="178"/>
    </font>
    <font>
      <sz val="14"/>
      <color theme="1"/>
      <name val="Arabic Transparent"/>
      <charset val="178"/>
    </font>
    <font>
      <sz val="12"/>
      <color rgb="FF222222"/>
      <name val="Arial"/>
      <family val="2"/>
    </font>
    <font>
      <sz val="13"/>
      <color theme="0"/>
      <name val="Arabic Transparent"/>
      <charset val="178"/>
    </font>
    <font>
      <b/>
      <sz val="12"/>
      <color theme="0"/>
      <name val="Calibri"/>
      <family val="2"/>
      <scheme val="minor"/>
    </font>
    <font>
      <b/>
      <sz val="12"/>
      <color theme="0"/>
      <name val="Arabic Transparent"/>
      <charset val="178"/>
    </font>
    <font>
      <u/>
      <sz val="13"/>
      <color theme="1"/>
      <name val="Arabic Transparent"/>
      <charset val="178"/>
    </font>
    <font>
      <sz val="13"/>
      <color theme="1"/>
      <name val="Arabic Transparent"/>
    </font>
    <font>
      <b/>
      <sz val="13"/>
      <color rgb="FFFF0000"/>
      <name val="Arabic Transparent"/>
      <charset val="17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24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37" fontId="6" fillId="0" borderId="0" xfId="0" applyNumberFormat="1" applyFont="1"/>
    <xf numFmtId="0" fontId="7" fillId="0" borderId="1" xfId="0" applyFont="1" applyBorder="1"/>
    <xf numFmtId="37" fontId="6" fillId="0" borderId="1" xfId="0" applyNumberFormat="1" applyFont="1" applyBorder="1"/>
    <xf numFmtId="0" fontId="6" fillId="0" borderId="1" xfId="0" applyFont="1" applyBorder="1"/>
    <xf numFmtId="0" fontId="7" fillId="0" borderId="4" xfId="0" applyFont="1" applyBorder="1"/>
    <xf numFmtId="0" fontId="6" fillId="0" borderId="4" xfId="0" applyFont="1" applyBorder="1"/>
    <xf numFmtId="0" fontId="7" fillId="0" borderId="5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 inden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1" fontId="6" fillId="0" borderId="1" xfId="1" applyNumberFormat="1" applyFont="1" applyFill="1" applyBorder="1"/>
    <xf numFmtId="41" fontId="9" fillId="0" borderId="1" xfId="1" applyNumberFormat="1" applyFont="1" applyFill="1" applyBorder="1"/>
    <xf numFmtId="41" fontId="6" fillId="0" borderId="1" xfId="1" applyNumberFormat="1" applyFont="1" applyFill="1" applyBorder="1" applyAlignment="1">
      <alignment horizontal="right"/>
    </xf>
    <xf numFmtId="41" fontId="7" fillId="0" borderId="0" xfId="0" applyNumberFormat="1" applyFont="1"/>
    <xf numFmtId="0" fontId="7" fillId="0" borderId="3" xfId="0" applyFont="1" applyBorder="1"/>
    <xf numFmtId="0" fontId="6" fillId="0" borderId="3" xfId="0" applyFont="1" applyBorder="1"/>
    <xf numFmtId="37" fontId="6" fillId="0" borderId="3" xfId="0" applyNumberFormat="1" applyFont="1" applyBorder="1"/>
    <xf numFmtId="41" fontId="10" fillId="0" borderId="1" xfId="1" applyNumberFormat="1" applyFont="1" applyFill="1" applyBorder="1"/>
    <xf numFmtId="0" fontId="6" fillId="2" borderId="1" xfId="0" applyFont="1" applyFill="1" applyBorder="1" applyAlignment="1">
      <alignment horizontal="right" wrapText="1"/>
    </xf>
    <xf numFmtId="2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right" wrapText="1"/>
    </xf>
    <xf numFmtId="2" fontId="6" fillId="2" borderId="2" xfId="0" applyNumberFormat="1" applyFont="1" applyFill="1" applyBorder="1" applyAlignment="1">
      <alignment horizontal="center" wrapText="1"/>
    </xf>
    <xf numFmtId="10" fontId="6" fillId="2" borderId="1" xfId="7" applyNumberFormat="1" applyFont="1" applyFill="1" applyBorder="1" applyAlignment="1">
      <alignment horizontal="center" wrapText="1"/>
    </xf>
    <xf numFmtId="41" fontId="6" fillId="0" borderId="0" xfId="0" applyNumberFormat="1" applyFont="1"/>
    <xf numFmtId="0" fontId="7" fillId="0" borderId="7" xfId="0" applyFont="1" applyBorder="1"/>
    <xf numFmtId="0" fontId="11" fillId="3" borderId="7" xfId="0" applyFont="1" applyFill="1" applyBorder="1" applyAlignment="1">
      <alignment horizontal="center" vertical="center"/>
    </xf>
    <xf numFmtId="0" fontId="6" fillId="0" borderId="9" xfId="0" applyFont="1" applyBorder="1"/>
    <xf numFmtId="41" fontId="11" fillId="3" borderId="1" xfId="1" applyNumberFormat="1" applyFont="1" applyFill="1" applyBorder="1"/>
    <xf numFmtId="41" fontId="9" fillId="0" borderId="1" xfId="1" applyNumberFormat="1" applyFont="1" applyFill="1" applyBorder="1" applyAlignment="1">
      <alignment horizontal="right"/>
    </xf>
    <xf numFmtId="0" fontId="12" fillId="3" borderId="6" xfId="0" applyFont="1" applyFill="1" applyBorder="1" applyAlignment="1">
      <alignment horizontal="center" vertical="center" wrapText="1"/>
    </xf>
    <xf numFmtId="37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41" fontId="11" fillId="3" borderId="1" xfId="1" applyNumberFormat="1" applyFont="1" applyFill="1" applyBorder="1" applyAlignment="1"/>
    <xf numFmtId="41" fontId="11" fillId="3" borderId="8" xfId="1" applyNumberFormat="1" applyFont="1" applyFill="1" applyBorder="1" applyAlignment="1"/>
    <xf numFmtId="165" fontId="11" fillId="3" borderId="5" xfId="1" applyNumberFormat="1" applyFont="1" applyFill="1" applyBorder="1" applyAlignment="1"/>
    <xf numFmtId="165" fontId="11" fillId="3" borderId="1" xfId="1" applyNumberFormat="1" applyFont="1" applyFill="1" applyBorder="1" applyAlignment="1"/>
    <xf numFmtId="37" fontId="11" fillId="3" borderId="1" xfId="0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0" fillId="0" borderId="7" xfId="0" applyBorder="1" applyAlignment="1">
      <alignment horizontal="right" vertical="center" wrapText="1" readingOrder="2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right" vertical="center"/>
    </xf>
    <xf numFmtId="0" fontId="12" fillId="3" borderId="3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3" fillId="0" borderId="2" xfId="0" applyFont="1" applyBorder="1" applyAlignment="1">
      <alignment horizontal="left"/>
    </xf>
    <xf numFmtId="3" fontId="6" fillId="0" borderId="1" xfId="0" applyNumberFormat="1" applyFont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167" fontId="6" fillId="0" borderId="1" xfId="8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10" fontId="0" fillId="0" borderId="7" xfId="0" applyNumberFormat="1" applyBorder="1"/>
    <xf numFmtId="43" fontId="0" fillId="0" borderId="0" xfId="9" applyFont="1"/>
    <xf numFmtId="41" fontId="11" fillId="3" borderId="2" xfId="1" applyNumberFormat="1" applyFont="1" applyFill="1" applyBorder="1" applyAlignment="1"/>
    <xf numFmtId="0" fontId="8" fillId="0" borderId="6" xfId="0" applyFont="1" applyBorder="1" applyAlignment="1">
      <alignment horizontal="left"/>
    </xf>
    <xf numFmtId="41" fontId="6" fillId="0" borderId="1" xfId="1" applyNumberFormat="1" applyFont="1" applyFill="1" applyBorder="1" applyAlignment="1">
      <alignment horizontal="left"/>
    </xf>
    <xf numFmtId="41" fontId="6" fillId="0" borderId="1" xfId="1" applyNumberFormat="1" applyFont="1" applyFill="1" applyBorder="1" applyAlignment="1">
      <alignment horizontal="left" wrapText="1"/>
    </xf>
    <xf numFmtId="41" fontId="6" fillId="0" borderId="1" xfId="1" applyNumberFormat="1" applyFont="1" applyFill="1" applyBorder="1" applyAlignment="1">
      <alignment horizontal="left" vertical="center" wrapText="1"/>
    </xf>
    <xf numFmtId="41" fontId="6" fillId="0" borderId="1" xfId="1" applyNumberFormat="1" applyFont="1" applyFill="1" applyBorder="1" applyAlignment="1"/>
    <xf numFmtId="41" fontId="11" fillId="3" borderId="2" xfId="1" applyNumberFormat="1" applyFont="1" applyFill="1" applyBorder="1"/>
    <xf numFmtId="0" fontId="14" fillId="0" borderId="1" xfId="0" applyFont="1" applyBorder="1"/>
    <xf numFmtId="0" fontId="7" fillId="0" borderId="3" xfId="0" applyFont="1" applyBorder="1" applyAlignment="1">
      <alignment horizontal="center"/>
    </xf>
    <xf numFmtId="0" fontId="6" fillId="0" borderId="2" xfId="0" applyFont="1" applyBorder="1"/>
    <xf numFmtId="10" fontId="6" fillId="0" borderId="1" xfId="7" applyNumberFormat="1" applyFont="1" applyFill="1" applyBorder="1" applyAlignment="1">
      <alignment horizontal="left" wrapText="1"/>
    </xf>
    <xf numFmtId="2" fontId="6" fillId="0" borderId="1" xfId="0" applyNumberFormat="1" applyFont="1" applyBorder="1" applyAlignment="1">
      <alignment horizontal="left" wrapText="1"/>
    </xf>
    <xf numFmtId="2" fontId="6" fillId="0" borderId="1" xfId="0" applyNumberFormat="1" applyFont="1" applyBorder="1" applyAlignment="1">
      <alignment horizontal="left"/>
    </xf>
    <xf numFmtId="10" fontId="6" fillId="0" borderId="1" xfId="7" applyNumberFormat="1" applyFont="1" applyFill="1" applyBorder="1" applyAlignment="1">
      <alignment horizontal="left"/>
    </xf>
    <xf numFmtId="10" fontId="6" fillId="0" borderId="2" xfId="7" applyNumberFormat="1" applyFont="1" applyFill="1" applyBorder="1" applyAlignment="1">
      <alignment horizontal="left" wrapText="1"/>
    </xf>
    <xf numFmtId="0" fontId="6" fillId="0" borderId="5" xfId="0" applyFont="1" applyBorder="1"/>
    <xf numFmtId="3" fontId="6" fillId="0" borderId="1" xfId="0" applyNumberFormat="1" applyFont="1" applyBorder="1" applyAlignment="1">
      <alignment horizontal="center" vertical="center"/>
    </xf>
    <xf numFmtId="0" fontId="12" fillId="4" borderId="0" xfId="0" applyFont="1" applyFill="1" applyAlignment="1">
      <alignment horizontal="right" vertical="center"/>
    </xf>
    <xf numFmtId="0" fontId="16" fillId="3" borderId="7" xfId="0" applyFont="1" applyFill="1" applyBorder="1"/>
    <xf numFmtId="0" fontId="17" fillId="3" borderId="7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11" fillId="3" borderId="7" xfId="0" applyFont="1" applyFill="1" applyBorder="1" applyAlignment="1">
      <alignment horizontal="right" vertical="center"/>
    </xf>
    <xf numFmtId="0" fontId="12" fillId="4" borderId="0" xfId="0" applyFont="1" applyFill="1" applyAlignment="1">
      <alignment horizontal="left" vertical="center"/>
    </xf>
    <xf numFmtId="37" fontId="6" fillId="0" borderId="0" xfId="0" applyNumberFormat="1" applyFont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1" fillId="3" borderId="6" xfId="0" applyFont="1" applyFill="1" applyBorder="1" applyAlignment="1">
      <alignment horizontal="righ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5" borderId="0" xfId="0" applyFill="1"/>
    <xf numFmtId="0" fontId="12" fillId="5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right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left" wrapText="1"/>
    </xf>
    <xf numFmtId="2" fontId="6" fillId="5" borderId="1" xfId="0" applyNumberFormat="1" applyFont="1" applyFill="1" applyBorder="1" applyAlignment="1">
      <alignment horizontal="center"/>
    </xf>
    <xf numFmtId="166" fontId="6" fillId="5" borderId="1" xfId="8" applyNumberFormat="1" applyFont="1" applyFill="1" applyBorder="1" applyAlignment="1">
      <alignment horizontal="center"/>
    </xf>
    <xf numFmtId="0" fontId="13" fillId="5" borderId="1" xfId="0" applyFont="1" applyFill="1" applyBorder="1" applyAlignment="1">
      <alignment horizontal="left"/>
    </xf>
    <xf numFmtId="2" fontId="6" fillId="5" borderId="1" xfId="0" applyNumberFormat="1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right"/>
    </xf>
    <xf numFmtId="3" fontId="6" fillId="5" borderId="1" xfId="0" applyNumberFormat="1" applyFont="1" applyFill="1" applyBorder="1" applyAlignment="1">
      <alignment horizontal="center"/>
    </xf>
    <xf numFmtId="0" fontId="13" fillId="5" borderId="2" xfId="0" applyFont="1" applyFill="1" applyBorder="1" applyAlignment="1">
      <alignment horizontal="right"/>
    </xf>
    <xf numFmtId="3" fontId="6" fillId="5" borderId="2" xfId="0" applyNumberFormat="1" applyFont="1" applyFill="1" applyBorder="1" applyAlignment="1">
      <alignment horizontal="center"/>
    </xf>
    <xf numFmtId="2" fontId="6" fillId="5" borderId="2" xfId="0" applyNumberFormat="1" applyFont="1" applyFill="1" applyBorder="1" applyAlignment="1">
      <alignment horizontal="center"/>
    </xf>
    <xf numFmtId="0" fontId="13" fillId="5" borderId="2" xfId="0" applyFont="1" applyFill="1" applyBorder="1" applyAlignment="1">
      <alignment horizontal="left"/>
    </xf>
    <xf numFmtId="0" fontId="12" fillId="3" borderId="0" xfId="0" applyFont="1" applyFill="1" applyAlignment="1">
      <alignment horizontal="left"/>
    </xf>
    <xf numFmtId="3" fontId="0" fillId="2" borderId="7" xfId="0" applyNumberFormat="1" applyFill="1" applyBorder="1" applyAlignment="1">
      <alignment horizontal="center" vertical="center"/>
    </xf>
    <xf numFmtId="10" fontId="0" fillId="2" borderId="7" xfId="0" applyNumberFormat="1" applyFill="1" applyBorder="1"/>
    <xf numFmtId="0" fontId="11" fillId="3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2" fontId="6" fillId="0" borderId="0" xfId="0" applyNumberFormat="1" applyFont="1" applyAlignment="1">
      <alignment horizontal="right"/>
    </xf>
    <xf numFmtId="0" fontId="11" fillId="3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wrapText="1"/>
    </xf>
    <xf numFmtId="0" fontId="12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1" fontId="6" fillId="2" borderId="1" xfId="1" applyNumberFormat="1" applyFont="1" applyFill="1" applyBorder="1" applyAlignment="1">
      <alignment horizontal="right"/>
    </xf>
    <xf numFmtId="41" fontId="9" fillId="2" borderId="1" xfId="1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0" fontId="8" fillId="0" borderId="6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37" fontId="6" fillId="0" borderId="3" xfId="0" applyNumberFormat="1" applyFont="1" applyBorder="1" applyAlignment="1">
      <alignment horizontal="right"/>
    </xf>
    <xf numFmtId="37" fontId="18" fillId="0" borderId="1" xfId="0" applyNumberFormat="1" applyFont="1" applyBorder="1" applyAlignment="1">
      <alignment horizontal="right"/>
    </xf>
    <xf numFmtId="41" fontId="11" fillId="3" borderId="1" xfId="1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37" fontId="7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7" fontId="8" fillId="0" borderId="1" xfId="0" applyNumberFormat="1" applyFont="1" applyBorder="1" applyAlignment="1">
      <alignment horizontal="right"/>
    </xf>
    <xf numFmtId="0" fontId="15" fillId="3" borderId="0" xfId="0" applyFont="1" applyFill="1" applyAlignment="1">
      <alignment horizontal="left"/>
    </xf>
    <xf numFmtId="37" fontId="7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1" fontId="6" fillId="0" borderId="1" xfId="1" applyNumberFormat="1" applyFont="1" applyFill="1" applyBorder="1" applyAlignment="1">
      <alignment horizontal="left" readingOrder="1"/>
    </xf>
    <xf numFmtId="37" fontId="6" fillId="0" borderId="1" xfId="0" applyNumberFormat="1" applyFont="1" applyBorder="1" applyAlignment="1">
      <alignment horizontal="left"/>
    </xf>
    <xf numFmtId="37" fontId="8" fillId="0" borderId="1" xfId="0" applyNumberFormat="1" applyFont="1" applyBorder="1" applyAlignment="1">
      <alignment horizontal="left"/>
    </xf>
    <xf numFmtId="10" fontId="6" fillId="0" borderId="1" xfId="7" applyNumberFormat="1" applyFont="1" applyFill="1" applyBorder="1" applyAlignment="1">
      <alignment horizontal="center" wrapText="1"/>
    </xf>
    <xf numFmtId="37" fontId="7" fillId="0" borderId="0" xfId="0" applyNumberFormat="1" applyFont="1"/>
    <xf numFmtId="0" fontId="20" fillId="0" borderId="0" xfId="0" applyFont="1"/>
    <xf numFmtId="3" fontId="6" fillId="6" borderId="0" xfId="0" applyNumberFormat="1" applyFont="1" applyFill="1" applyAlignment="1">
      <alignment horizontal="center"/>
    </xf>
    <xf numFmtId="0" fontId="6" fillId="6" borderId="0" xfId="0" applyFont="1" applyFill="1" applyAlignment="1">
      <alignment horizontal="center"/>
    </xf>
    <xf numFmtId="43" fontId="6" fillId="0" borderId="1" xfId="9" applyFont="1" applyFill="1" applyBorder="1" applyAlignment="1">
      <alignment horizontal="right"/>
    </xf>
    <xf numFmtId="167" fontId="6" fillId="0" borderId="1" xfId="9" applyNumberFormat="1" applyFont="1" applyFill="1" applyBorder="1" applyAlignment="1">
      <alignment horizontal="right"/>
    </xf>
    <xf numFmtId="0" fontId="11" fillId="3" borderId="10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right"/>
    </xf>
    <xf numFmtId="37" fontId="6" fillId="0" borderId="17" xfId="0" applyNumberFormat="1" applyFont="1" applyBorder="1" applyAlignment="1">
      <alignment horizontal="right"/>
    </xf>
    <xf numFmtId="37" fontId="11" fillId="3" borderId="17" xfId="0" applyNumberFormat="1" applyFont="1" applyFill="1" applyBorder="1" applyAlignment="1">
      <alignment horizontal="right" vertical="center"/>
    </xf>
    <xf numFmtId="0" fontId="7" fillId="0" borderId="17" xfId="0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41" fontId="11" fillId="3" borderId="17" xfId="1" applyNumberFormat="1" applyFont="1" applyFill="1" applyBorder="1" applyAlignment="1">
      <alignment horizontal="right"/>
    </xf>
    <xf numFmtId="0" fontId="11" fillId="3" borderId="11" xfId="0" applyFont="1" applyFill="1" applyBorder="1" applyAlignment="1">
      <alignment horizontal="center" vertical="center"/>
    </xf>
    <xf numFmtId="41" fontId="9" fillId="0" borderId="18" xfId="1" applyNumberFormat="1" applyFont="1" applyFill="1" applyBorder="1" applyAlignment="1">
      <alignment horizontal="right"/>
    </xf>
    <xf numFmtId="167" fontId="19" fillId="0" borderId="19" xfId="9" applyNumberFormat="1" applyFont="1" applyBorder="1" applyAlignment="1">
      <alignment horizontal="right"/>
    </xf>
    <xf numFmtId="37" fontId="11" fillId="3" borderId="2" xfId="0" applyNumberFormat="1" applyFont="1" applyFill="1" applyBorder="1" applyAlignment="1">
      <alignment horizontal="right" vertical="center"/>
    </xf>
    <xf numFmtId="41" fontId="6" fillId="0" borderId="17" xfId="1" applyNumberFormat="1" applyFont="1" applyFill="1" applyBorder="1" applyAlignment="1">
      <alignment horizontal="right"/>
    </xf>
    <xf numFmtId="0" fontId="7" fillId="0" borderId="20" xfId="0" applyFont="1" applyBorder="1"/>
    <xf numFmtId="37" fontId="6" fillId="0" borderId="17" xfId="0" applyNumberFormat="1" applyFont="1" applyBorder="1"/>
    <xf numFmtId="41" fontId="6" fillId="0" borderId="17" xfId="1" applyNumberFormat="1" applyFont="1" applyFill="1" applyBorder="1"/>
    <xf numFmtId="41" fontId="11" fillId="3" borderId="17" xfId="1" applyNumberFormat="1" applyFont="1" applyFill="1" applyBorder="1" applyAlignment="1"/>
    <xf numFmtId="0" fontId="7" fillId="0" borderId="17" xfId="0" applyFont="1" applyBorder="1"/>
    <xf numFmtId="41" fontId="11" fillId="3" borderId="21" xfId="1" applyNumberFormat="1" applyFont="1" applyFill="1" applyBorder="1" applyAlignment="1"/>
    <xf numFmtId="0" fontId="11" fillId="3" borderId="22" xfId="1" applyNumberFormat="1" applyFont="1" applyFill="1" applyBorder="1" applyAlignment="1"/>
    <xf numFmtId="43" fontId="11" fillId="3" borderId="23" xfId="1" applyNumberFormat="1" applyFont="1" applyFill="1" applyBorder="1" applyAlignment="1"/>
    <xf numFmtId="0" fontId="7" fillId="0" borderId="24" xfId="0" applyFont="1" applyBorder="1"/>
    <xf numFmtId="37" fontId="6" fillId="0" borderId="18" xfId="0" applyNumberFormat="1" applyFont="1" applyBorder="1"/>
    <xf numFmtId="41" fontId="9" fillId="0" borderId="18" xfId="1" applyNumberFormat="1" applyFont="1" applyFill="1" applyBorder="1"/>
    <xf numFmtId="41" fontId="11" fillId="3" borderId="18" xfId="1" applyNumberFormat="1" applyFont="1" applyFill="1" applyBorder="1" applyAlignment="1"/>
    <xf numFmtId="0" fontId="7" fillId="0" borderId="18" xfId="0" applyFont="1" applyBorder="1"/>
    <xf numFmtId="41" fontId="6" fillId="0" borderId="18" xfId="1" applyNumberFormat="1" applyFont="1" applyFill="1" applyBorder="1" applyAlignment="1">
      <alignment horizontal="right"/>
    </xf>
    <xf numFmtId="41" fontId="11" fillId="3" borderId="25" xfId="1" applyNumberFormat="1" applyFont="1" applyFill="1" applyBorder="1" applyAlignment="1"/>
    <xf numFmtId="43" fontId="11" fillId="3" borderId="26" xfId="1" applyNumberFormat="1" applyFont="1" applyFill="1" applyBorder="1" applyAlignment="1"/>
    <xf numFmtId="0" fontId="7" fillId="0" borderId="19" xfId="0" applyFont="1" applyBorder="1"/>
    <xf numFmtId="43" fontId="11" fillId="3" borderId="15" xfId="1" applyNumberFormat="1" applyFont="1" applyFill="1" applyBorder="1" applyAlignment="1"/>
    <xf numFmtId="0" fontId="7" fillId="0" borderId="15" xfId="0" applyFont="1" applyBorder="1"/>
    <xf numFmtId="41" fontId="11" fillId="3" borderId="2" xfId="1" applyNumberFormat="1" applyFont="1" applyFill="1" applyBorder="1" applyAlignment="1">
      <alignment horizontal="right"/>
    </xf>
    <xf numFmtId="37" fontId="19" fillId="0" borderId="17" xfId="0" applyNumberFormat="1" applyFont="1" applyBorder="1" applyAlignment="1">
      <alignment horizontal="right"/>
    </xf>
    <xf numFmtId="0" fontId="19" fillId="0" borderId="0" xfId="0" applyFont="1" applyAlignment="1">
      <alignment horizontal="right"/>
    </xf>
    <xf numFmtId="167" fontId="18" fillId="0" borderId="1" xfId="9" applyNumberFormat="1" applyFont="1" applyFill="1" applyBorder="1" applyAlignment="1">
      <alignment horizontal="right"/>
    </xf>
    <xf numFmtId="41" fontId="6" fillId="0" borderId="21" xfId="1" applyNumberFormat="1" applyFont="1" applyFill="1" applyBorder="1"/>
    <xf numFmtId="41" fontId="9" fillId="0" borderId="8" xfId="1" applyNumberFormat="1" applyFont="1" applyFill="1" applyBorder="1"/>
    <xf numFmtId="41" fontId="9" fillId="0" borderId="25" xfId="1" applyNumberFormat="1" applyFont="1" applyFill="1" applyBorder="1"/>
    <xf numFmtId="41" fontId="11" fillId="3" borderId="5" xfId="1" applyNumberFormat="1" applyFont="1" applyFill="1" applyBorder="1" applyAlignment="1"/>
    <xf numFmtId="41" fontId="11" fillId="3" borderId="26" xfId="1" applyNumberFormat="1" applyFont="1" applyFill="1" applyBorder="1" applyAlignment="1"/>
    <xf numFmtId="41" fontId="9" fillId="0" borderId="2" xfId="1" applyNumberFormat="1" applyFont="1" applyFill="1" applyBorder="1" applyAlignment="1">
      <alignment horizontal="right"/>
    </xf>
    <xf numFmtId="41" fontId="9" fillId="0" borderId="27" xfId="1" applyNumberFormat="1" applyFont="1" applyFill="1" applyBorder="1" applyAlignment="1">
      <alignment horizontal="right"/>
    </xf>
    <xf numFmtId="41" fontId="9" fillId="0" borderId="2" xfId="1" applyNumberFormat="1" applyFont="1" applyFill="1" applyBorder="1"/>
    <xf numFmtId="41" fontId="6" fillId="2" borderId="1" xfId="1" applyNumberFormat="1" applyFont="1" applyFill="1" applyBorder="1"/>
    <xf numFmtId="41" fontId="6" fillId="0" borderId="28" xfId="1" applyNumberFormat="1" applyFont="1" applyFill="1" applyBorder="1" applyAlignment="1">
      <alignment horizontal="right"/>
    </xf>
    <xf numFmtId="41" fontId="11" fillId="3" borderId="8" xfId="1" applyNumberFormat="1" applyFont="1" applyFill="1" applyBorder="1"/>
    <xf numFmtId="37" fontId="19" fillId="0" borderId="1" xfId="0" applyNumberFormat="1" applyFont="1" applyBorder="1" applyAlignment="1">
      <alignment horizontal="right"/>
    </xf>
    <xf numFmtId="43" fontId="19" fillId="0" borderId="19" xfId="9" applyFont="1" applyBorder="1" applyAlignment="1">
      <alignment horizontal="right"/>
    </xf>
    <xf numFmtId="167" fontId="6" fillId="0" borderId="13" xfId="9" applyNumberFormat="1" applyFont="1" applyBorder="1" applyAlignment="1">
      <alignment horizontal="right"/>
    </xf>
    <xf numFmtId="167" fontId="6" fillId="0" borderId="1" xfId="9" applyNumberFormat="1" applyFont="1" applyBorder="1"/>
    <xf numFmtId="43" fontId="9" fillId="0" borderId="1" xfId="9" applyFont="1" applyFill="1" applyBorder="1" applyAlignment="1">
      <alignment horizontal="right"/>
    </xf>
    <xf numFmtId="167" fontId="6" fillId="0" borderId="1" xfId="9" applyNumberFormat="1" applyFont="1" applyFill="1" applyBorder="1" applyAlignment="1">
      <alignment horizontal="right" vertical="center"/>
    </xf>
    <xf numFmtId="167" fontId="19" fillId="0" borderId="19" xfId="9" applyNumberFormat="1" applyFont="1" applyBorder="1" applyAlignment="1">
      <alignment horizontal="center"/>
    </xf>
    <xf numFmtId="167" fontId="6" fillId="0" borderId="1" xfId="9" applyNumberFormat="1" applyFont="1" applyFill="1" applyBorder="1" applyAlignment="1">
      <alignment horizontal="center"/>
    </xf>
    <xf numFmtId="37" fontId="6" fillId="0" borderId="1" xfId="0" applyNumberFormat="1" applyFont="1" applyBorder="1" applyAlignment="1">
      <alignment horizontal="center"/>
    </xf>
    <xf numFmtId="41" fontId="6" fillId="0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6" fillId="3" borderId="6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right" vertical="center" wrapText="1"/>
    </xf>
    <xf numFmtId="0" fontId="12" fillId="5" borderId="0" xfId="0" applyFont="1" applyFill="1" applyAlignment="1">
      <alignment horizontal="right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 readingOrder="2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 readingOrder="2"/>
    </xf>
    <xf numFmtId="3" fontId="0" fillId="0" borderId="7" xfId="0" applyNumberFormat="1" applyBorder="1" applyAlignment="1">
      <alignment horizontal="center" vertical="center" wrapText="1" readingOrder="1"/>
    </xf>
    <xf numFmtId="3" fontId="0" fillId="0" borderId="7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10">
    <cellStyle name="Comma" xfId="9" builtinId="3"/>
    <cellStyle name="Comma [0]" xfId="1" builtinId="6"/>
    <cellStyle name="Comma 2" xfId="8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  <cellStyle name="Normal 4" xfId="4" xr:uid="{00000000-0005-0000-0000-000006000000}"/>
    <cellStyle name="Normal 5" xfId="5" xr:uid="{00000000-0005-0000-0000-000007000000}"/>
    <cellStyle name="Normal 6" xfId="6" xr:uid="{00000000-0005-0000-0000-000008000000}"/>
    <cellStyle name="Percent" xfId="7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FSBS - Close Price</a:t>
            </a:r>
          </a:p>
        </c:rich>
      </c:tx>
      <c:layout>
        <c:manualLayout>
          <c:xMode val="edge"/>
          <c:yMode val="edge"/>
          <c:x val="0.39190266841645088"/>
          <c:y val="3.240740740740766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'حركة الأسعار'!$D$1</c:f>
              <c:strCache>
                <c:ptCount val="1"/>
                <c:pt idx="0">
                  <c:v>2011</c:v>
                </c:pt>
              </c:strCache>
            </c:strRef>
          </c:tx>
          <c:marker>
            <c:symbol val="none"/>
          </c:marker>
          <c:cat>
            <c:strRef>
              <c:f>'حركة الأسعار'!$A$2:$A$367</c:f>
              <c:strCache>
                <c:ptCount val="336"/>
                <c:pt idx="0">
                  <c:v>Jan</c:v>
                </c:pt>
                <c:pt idx="31">
                  <c:v>Feb</c:v>
                </c:pt>
                <c:pt idx="60">
                  <c:v>Mar</c:v>
                </c:pt>
                <c:pt idx="91">
                  <c:v>Apr</c:v>
                </c:pt>
                <c:pt idx="121">
                  <c:v>May</c:v>
                </c:pt>
                <c:pt idx="152">
                  <c:v>Jun</c:v>
                </c:pt>
                <c:pt idx="182">
                  <c:v>Jul</c:v>
                </c:pt>
                <c:pt idx="213">
                  <c:v>Aug</c:v>
                </c:pt>
                <c:pt idx="244">
                  <c:v>Sep</c:v>
                </c:pt>
                <c:pt idx="274">
                  <c:v>Oct</c:v>
                </c:pt>
                <c:pt idx="305">
                  <c:v>Nov</c:v>
                </c:pt>
                <c:pt idx="335">
                  <c:v>Dec</c:v>
                </c:pt>
              </c:strCache>
            </c:strRef>
          </c:cat>
          <c:val>
            <c:numRef>
              <c:f>'حركة الأسعار'!$D$2:$D$367</c:f>
              <c:numCache>
                <c:formatCode>_(* #,##0.00_);_(* \(#,##0.00\);_(* "-"??_);_(@_)</c:formatCode>
                <c:ptCount val="366"/>
                <c:pt idx="22">
                  <c:v>87.6</c:v>
                </c:pt>
                <c:pt idx="23">
                  <c:v>87.6</c:v>
                </c:pt>
                <c:pt idx="24">
                  <c:v>87.6</c:v>
                </c:pt>
                <c:pt idx="25">
                  <c:v>87.6</c:v>
                </c:pt>
                <c:pt idx="26">
                  <c:v>87.6</c:v>
                </c:pt>
                <c:pt idx="27">
                  <c:v>87.6</c:v>
                </c:pt>
                <c:pt idx="28">
                  <c:v>87.6</c:v>
                </c:pt>
                <c:pt idx="29">
                  <c:v>87.6</c:v>
                </c:pt>
                <c:pt idx="30">
                  <c:v>87.6</c:v>
                </c:pt>
                <c:pt idx="31">
                  <c:v>87.6</c:v>
                </c:pt>
                <c:pt idx="32">
                  <c:v>87.6</c:v>
                </c:pt>
                <c:pt idx="33">
                  <c:v>87.6</c:v>
                </c:pt>
                <c:pt idx="34">
                  <c:v>87.6</c:v>
                </c:pt>
                <c:pt idx="35">
                  <c:v>87.6</c:v>
                </c:pt>
                <c:pt idx="36">
                  <c:v>87.6</c:v>
                </c:pt>
                <c:pt idx="37">
                  <c:v>87.6</c:v>
                </c:pt>
                <c:pt idx="38">
                  <c:v>87.6</c:v>
                </c:pt>
                <c:pt idx="39">
                  <c:v>87.6</c:v>
                </c:pt>
                <c:pt idx="40">
                  <c:v>87.6</c:v>
                </c:pt>
                <c:pt idx="41">
                  <c:v>87.6</c:v>
                </c:pt>
                <c:pt idx="42">
                  <c:v>87.6</c:v>
                </c:pt>
                <c:pt idx="43">
                  <c:v>87.6</c:v>
                </c:pt>
                <c:pt idx="44">
                  <c:v>87.6</c:v>
                </c:pt>
                <c:pt idx="45">
                  <c:v>87.6</c:v>
                </c:pt>
                <c:pt idx="46">
                  <c:v>87.6</c:v>
                </c:pt>
                <c:pt idx="47">
                  <c:v>87.6</c:v>
                </c:pt>
                <c:pt idx="48">
                  <c:v>87.6</c:v>
                </c:pt>
                <c:pt idx="49">
                  <c:v>87.6</c:v>
                </c:pt>
                <c:pt idx="50">
                  <c:v>87.6</c:v>
                </c:pt>
                <c:pt idx="51">
                  <c:v>87.6</c:v>
                </c:pt>
                <c:pt idx="52">
                  <c:v>87.6</c:v>
                </c:pt>
                <c:pt idx="53">
                  <c:v>87.6</c:v>
                </c:pt>
                <c:pt idx="54">
                  <c:v>87.6</c:v>
                </c:pt>
                <c:pt idx="55">
                  <c:v>87.6</c:v>
                </c:pt>
                <c:pt idx="56">
                  <c:v>87.6</c:v>
                </c:pt>
                <c:pt idx="57">
                  <c:v>87.6</c:v>
                </c:pt>
                <c:pt idx="58">
                  <c:v>87.6</c:v>
                </c:pt>
                <c:pt idx="59">
                  <c:v>87.6</c:v>
                </c:pt>
                <c:pt idx="60">
                  <c:v>87.6</c:v>
                </c:pt>
                <c:pt idx="61">
                  <c:v>87.6</c:v>
                </c:pt>
                <c:pt idx="62">
                  <c:v>87.6</c:v>
                </c:pt>
                <c:pt idx="63">
                  <c:v>87.6</c:v>
                </c:pt>
                <c:pt idx="64">
                  <c:v>87.6</c:v>
                </c:pt>
                <c:pt idx="65">
                  <c:v>87.6</c:v>
                </c:pt>
                <c:pt idx="66">
                  <c:v>87.6</c:v>
                </c:pt>
                <c:pt idx="67">
                  <c:v>87.6</c:v>
                </c:pt>
                <c:pt idx="68">
                  <c:v>87.6</c:v>
                </c:pt>
                <c:pt idx="69">
                  <c:v>87.6</c:v>
                </c:pt>
                <c:pt idx="70">
                  <c:v>87.6</c:v>
                </c:pt>
                <c:pt idx="71">
                  <c:v>87.6</c:v>
                </c:pt>
                <c:pt idx="72">
                  <c:v>87.6</c:v>
                </c:pt>
                <c:pt idx="73">
                  <c:v>87.6</c:v>
                </c:pt>
                <c:pt idx="74">
                  <c:v>87.6</c:v>
                </c:pt>
                <c:pt idx="75">
                  <c:v>87.6</c:v>
                </c:pt>
                <c:pt idx="76">
                  <c:v>87.6</c:v>
                </c:pt>
                <c:pt idx="77">
                  <c:v>87.6</c:v>
                </c:pt>
                <c:pt idx="78">
                  <c:v>87.6</c:v>
                </c:pt>
                <c:pt idx="79">
                  <c:v>87.6</c:v>
                </c:pt>
                <c:pt idx="80">
                  <c:v>87.6</c:v>
                </c:pt>
                <c:pt idx="81">
                  <c:v>87.6</c:v>
                </c:pt>
                <c:pt idx="82">
                  <c:v>87.6</c:v>
                </c:pt>
                <c:pt idx="83">
                  <c:v>87.6</c:v>
                </c:pt>
                <c:pt idx="84">
                  <c:v>87.6</c:v>
                </c:pt>
                <c:pt idx="85">
                  <c:v>87.6</c:v>
                </c:pt>
                <c:pt idx="86">
                  <c:v>87.6</c:v>
                </c:pt>
                <c:pt idx="87">
                  <c:v>87.6</c:v>
                </c:pt>
                <c:pt idx="88">
                  <c:v>87.6</c:v>
                </c:pt>
                <c:pt idx="89">
                  <c:v>87.6</c:v>
                </c:pt>
                <c:pt idx="90">
                  <c:v>87.6</c:v>
                </c:pt>
                <c:pt idx="91">
                  <c:v>87.6</c:v>
                </c:pt>
                <c:pt idx="92">
                  <c:v>87.6</c:v>
                </c:pt>
                <c:pt idx="93">
                  <c:v>87.6</c:v>
                </c:pt>
                <c:pt idx="94">
                  <c:v>87.6</c:v>
                </c:pt>
                <c:pt idx="95">
                  <c:v>100.7</c:v>
                </c:pt>
                <c:pt idx="96">
                  <c:v>103.7</c:v>
                </c:pt>
                <c:pt idx="97">
                  <c:v>106.8</c:v>
                </c:pt>
                <c:pt idx="98">
                  <c:v>106.8</c:v>
                </c:pt>
                <c:pt idx="99">
                  <c:v>106.8</c:v>
                </c:pt>
                <c:pt idx="100">
                  <c:v>110</c:v>
                </c:pt>
                <c:pt idx="101">
                  <c:v>113.3</c:v>
                </c:pt>
                <c:pt idx="102">
                  <c:v>113.3</c:v>
                </c:pt>
                <c:pt idx="103">
                  <c:v>113.3</c:v>
                </c:pt>
                <c:pt idx="104">
                  <c:v>113.3</c:v>
                </c:pt>
                <c:pt idx="105">
                  <c:v>113.3</c:v>
                </c:pt>
                <c:pt idx="106">
                  <c:v>113.3</c:v>
                </c:pt>
                <c:pt idx="107">
                  <c:v>113.3</c:v>
                </c:pt>
                <c:pt idx="108">
                  <c:v>113.3</c:v>
                </c:pt>
                <c:pt idx="109">
                  <c:v>113.3</c:v>
                </c:pt>
                <c:pt idx="110">
                  <c:v>116.6</c:v>
                </c:pt>
                <c:pt idx="111">
                  <c:v>116.6</c:v>
                </c:pt>
                <c:pt idx="112">
                  <c:v>116.6</c:v>
                </c:pt>
                <c:pt idx="113">
                  <c:v>116.6</c:v>
                </c:pt>
                <c:pt idx="114">
                  <c:v>116.6</c:v>
                </c:pt>
                <c:pt idx="115">
                  <c:v>116.6</c:v>
                </c:pt>
                <c:pt idx="116">
                  <c:v>120</c:v>
                </c:pt>
                <c:pt idx="117">
                  <c:v>123.6</c:v>
                </c:pt>
                <c:pt idx="118">
                  <c:v>123.6</c:v>
                </c:pt>
                <c:pt idx="119">
                  <c:v>123.6</c:v>
                </c:pt>
                <c:pt idx="120">
                  <c:v>123.6</c:v>
                </c:pt>
                <c:pt idx="121">
                  <c:v>123.6</c:v>
                </c:pt>
                <c:pt idx="122">
                  <c:v>123.6</c:v>
                </c:pt>
                <c:pt idx="123">
                  <c:v>127.3</c:v>
                </c:pt>
                <c:pt idx="124">
                  <c:v>131.1</c:v>
                </c:pt>
                <c:pt idx="125">
                  <c:v>135</c:v>
                </c:pt>
                <c:pt idx="126">
                  <c:v>135</c:v>
                </c:pt>
                <c:pt idx="127">
                  <c:v>135</c:v>
                </c:pt>
                <c:pt idx="128">
                  <c:v>139</c:v>
                </c:pt>
                <c:pt idx="129">
                  <c:v>143.1</c:v>
                </c:pt>
                <c:pt idx="130">
                  <c:v>147.30000000000001</c:v>
                </c:pt>
                <c:pt idx="131">
                  <c:v>151.69999999999999</c:v>
                </c:pt>
                <c:pt idx="132">
                  <c:v>156.19999999999999</c:v>
                </c:pt>
                <c:pt idx="133">
                  <c:v>156.19999999999999</c:v>
                </c:pt>
                <c:pt idx="134">
                  <c:v>156.19999999999999</c:v>
                </c:pt>
                <c:pt idx="135">
                  <c:v>160.80000000000001</c:v>
                </c:pt>
                <c:pt idx="136">
                  <c:v>156.93199999999999</c:v>
                </c:pt>
                <c:pt idx="137">
                  <c:v>161.43599999999998</c:v>
                </c:pt>
                <c:pt idx="138">
                  <c:v>161.43599999999998</c:v>
                </c:pt>
                <c:pt idx="139">
                  <c:v>158.76400000000001</c:v>
                </c:pt>
                <c:pt idx="140">
                  <c:v>158.76400000000001</c:v>
                </c:pt>
                <c:pt idx="141">
                  <c:v>158.76400000000001</c:v>
                </c:pt>
                <c:pt idx="142">
                  <c:v>155.018</c:v>
                </c:pt>
                <c:pt idx="143">
                  <c:v>153.41400000000002</c:v>
                </c:pt>
                <c:pt idx="144">
                  <c:v>148.96600000000001</c:v>
                </c:pt>
                <c:pt idx="145">
                  <c:v>148.96600000000001</c:v>
                </c:pt>
                <c:pt idx="146">
                  <c:v>148.96600000000001</c:v>
                </c:pt>
                <c:pt idx="147">
                  <c:v>148.96600000000001</c:v>
                </c:pt>
                <c:pt idx="148">
                  <c:v>148.96600000000001</c:v>
                </c:pt>
                <c:pt idx="149">
                  <c:v>148.96600000000001</c:v>
                </c:pt>
                <c:pt idx="150">
                  <c:v>144.58800000000002</c:v>
                </c:pt>
                <c:pt idx="151">
                  <c:v>140.33800000000002</c:v>
                </c:pt>
                <c:pt idx="152">
                  <c:v>140.33800000000002</c:v>
                </c:pt>
                <c:pt idx="153">
                  <c:v>142</c:v>
                </c:pt>
                <c:pt idx="154">
                  <c:v>142</c:v>
                </c:pt>
                <c:pt idx="155">
                  <c:v>142</c:v>
                </c:pt>
                <c:pt idx="156">
                  <c:v>137.80000000000001</c:v>
                </c:pt>
                <c:pt idx="157">
                  <c:v>138.292</c:v>
                </c:pt>
                <c:pt idx="158">
                  <c:v>138.292</c:v>
                </c:pt>
                <c:pt idx="159">
                  <c:v>138.292</c:v>
                </c:pt>
                <c:pt idx="160">
                  <c:v>138.292</c:v>
                </c:pt>
                <c:pt idx="161">
                  <c:v>138.292</c:v>
                </c:pt>
                <c:pt idx="162">
                  <c:v>138.292</c:v>
                </c:pt>
                <c:pt idx="163">
                  <c:v>138.292</c:v>
                </c:pt>
                <c:pt idx="164">
                  <c:v>138.292</c:v>
                </c:pt>
                <c:pt idx="165">
                  <c:v>134.23599999999999</c:v>
                </c:pt>
                <c:pt idx="166">
                  <c:v>133</c:v>
                </c:pt>
                <c:pt idx="167">
                  <c:v>130.07599999999999</c:v>
                </c:pt>
                <c:pt idx="168">
                  <c:v>130.07599999999999</c:v>
                </c:pt>
                <c:pt idx="169">
                  <c:v>130.07599999999999</c:v>
                </c:pt>
                <c:pt idx="170">
                  <c:v>126.2</c:v>
                </c:pt>
                <c:pt idx="171">
                  <c:v>122.5</c:v>
                </c:pt>
                <c:pt idx="172">
                  <c:v>118.9</c:v>
                </c:pt>
                <c:pt idx="173">
                  <c:v>115.4</c:v>
                </c:pt>
                <c:pt idx="174">
                  <c:v>112</c:v>
                </c:pt>
                <c:pt idx="175">
                  <c:v>112</c:v>
                </c:pt>
                <c:pt idx="176">
                  <c:v>112</c:v>
                </c:pt>
                <c:pt idx="177">
                  <c:v>109.8</c:v>
                </c:pt>
                <c:pt idx="178">
                  <c:v>107.7</c:v>
                </c:pt>
                <c:pt idx="179">
                  <c:v>100.6</c:v>
                </c:pt>
                <c:pt idx="180">
                  <c:v>98.6</c:v>
                </c:pt>
                <c:pt idx="181">
                  <c:v>96.65</c:v>
                </c:pt>
                <c:pt idx="182">
                  <c:v>96.65</c:v>
                </c:pt>
                <c:pt idx="183">
                  <c:v>96.65</c:v>
                </c:pt>
                <c:pt idx="184">
                  <c:v>95.955999999999989</c:v>
                </c:pt>
                <c:pt idx="185">
                  <c:v>100.7</c:v>
                </c:pt>
                <c:pt idx="186">
                  <c:v>105</c:v>
                </c:pt>
                <c:pt idx="187">
                  <c:v>105</c:v>
                </c:pt>
                <c:pt idx="188">
                  <c:v>105</c:v>
                </c:pt>
                <c:pt idx="189">
                  <c:v>105</c:v>
                </c:pt>
                <c:pt idx="190">
                  <c:v>105</c:v>
                </c:pt>
                <c:pt idx="191">
                  <c:v>102.9</c:v>
                </c:pt>
                <c:pt idx="192">
                  <c:v>102.9</c:v>
                </c:pt>
                <c:pt idx="193">
                  <c:v>102.9</c:v>
                </c:pt>
                <c:pt idx="194">
                  <c:v>102.9</c:v>
                </c:pt>
                <c:pt idx="195">
                  <c:v>100.9</c:v>
                </c:pt>
                <c:pt idx="196">
                  <c:v>100.9</c:v>
                </c:pt>
                <c:pt idx="197">
                  <c:v>100.9</c:v>
                </c:pt>
                <c:pt idx="198">
                  <c:v>98.915999999999997</c:v>
                </c:pt>
                <c:pt idx="199">
                  <c:v>98.915999999999997</c:v>
                </c:pt>
                <c:pt idx="200">
                  <c:v>98.915999999999997</c:v>
                </c:pt>
                <c:pt idx="201">
                  <c:v>96.95</c:v>
                </c:pt>
                <c:pt idx="202">
                  <c:v>96.95</c:v>
                </c:pt>
                <c:pt idx="203">
                  <c:v>96.95</c:v>
                </c:pt>
                <c:pt idx="204">
                  <c:v>96.95</c:v>
                </c:pt>
                <c:pt idx="205">
                  <c:v>96.95</c:v>
                </c:pt>
                <c:pt idx="206">
                  <c:v>101</c:v>
                </c:pt>
                <c:pt idx="207">
                  <c:v>101</c:v>
                </c:pt>
                <c:pt idx="208">
                  <c:v>101</c:v>
                </c:pt>
                <c:pt idx="209">
                  <c:v>101</c:v>
                </c:pt>
                <c:pt idx="210">
                  <c:v>101</c:v>
                </c:pt>
                <c:pt idx="211">
                  <c:v>101</c:v>
                </c:pt>
                <c:pt idx="212">
                  <c:v>101</c:v>
                </c:pt>
                <c:pt idx="213">
                  <c:v>99.01</c:v>
                </c:pt>
                <c:pt idx="214">
                  <c:v>99.01</c:v>
                </c:pt>
                <c:pt idx="215">
                  <c:v>99.01</c:v>
                </c:pt>
                <c:pt idx="216">
                  <c:v>99.01</c:v>
                </c:pt>
                <c:pt idx="217">
                  <c:v>99.01</c:v>
                </c:pt>
                <c:pt idx="218">
                  <c:v>99.01</c:v>
                </c:pt>
                <c:pt idx="219">
                  <c:v>99.01</c:v>
                </c:pt>
                <c:pt idx="220">
                  <c:v>97.177999999999997</c:v>
                </c:pt>
                <c:pt idx="221">
                  <c:v>95.34</c:v>
                </c:pt>
                <c:pt idx="222">
                  <c:v>95.34</c:v>
                </c:pt>
                <c:pt idx="223">
                  <c:v>95.353999999999999</c:v>
                </c:pt>
                <c:pt idx="224">
                  <c:v>95.353999999999999</c:v>
                </c:pt>
                <c:pt idx="225">
                  <c:v>95.353999999999999</c:v>
                </c:pt>
                <c:pt idx="226">
                  <c:v>95.353999999999999</c:v>
                </c:pt>
                <c:pt idx="227">
                  <c:v>99.066000000000003</c:v>
                </c:pt>
                <c:pt idx="228">
                  <c:v>104</c:v>
                </c:pt>
                <c:pt idx="229">
                  <c:v>108.88800000000001</c:v>
                </c:pt>
                <c:pt idx="230">
                  <c:v>108.88800000000001</c:v>
                </c:pt>
                <c:pt idx="231">
                  <c:v>108.88800000000001</c:v>
                </c:pt>
                <c:pt idx="232">
                  <c:v>108.88800000000001</c:v>
                </c:pt>
                <c:pt idx="233">
                  <c:v>108.88800000000001</c:v>
                </c:pt>
                <c:pt idx="234">
                  <c:v>108.88800000000001</c:v>
                </c:pt>
                <c:pt idx="235">
                  <c:v>112.242</c:v>
                </c:pt>
                <c:pt idx="236">
                  <c:v>112.242</c:v>
                </c:pt>
                <c:pt idx="237">
                  <c:v>112.242</c:v>
                </c:pt>
                <c:pt idx="238">
                  <c:v>112.242</c:v>
                </c:pt>
                <c:pt idx="239">
                  <c:v>112.242</c:v>
                </c:pt>
                <c:pt idx="240">
                  <c:v>112.242</c:v>
                </c:pt>
                <c:pt idx="241">
                  <c:v>112.242</c:v>
                </c:pt>
                <c:pt idx="242">
                  <c:v>112.242</c:v>
                </c:pt>
                <c:pt idx="243">
                  <c:v>112.242</c:v>
                </c:pt>
                <c:pt idx="244">
                  <c:v>112.242</c:v>
                </c:pt>
                <c:pt idx="245">
                  <c:v>112.242</c:v>
                </c:pt>
                <c:pt idx="246">
                  <c:v>112.242</c:v>
                </c:pt>
                <c:pt idx="247">
                  <c:v>112.242</c:v>
                </c:pt>
                <c:pt idx="248">
                  <c:v>112.242</c:v>
                </c:pt>
                <c:pt idx="249">
                  <c:v>112.242</c:v>
                </c:pt>
                <c:pt idx="250">
                  <c:v>112.242</c:v>
                </c:pt>
                <c:pt idx="251">
                  <c:v>112.242</c:v>
                </c:pt>
                <c:pt idx="252">
                  <c:v>112.242</c:v>
                </c:pt>
                <c:pt idx="253">
                  <c:v>112.242</c:v>
                </c:pt>
                <c:pt idx="254">
                  <c:v>112.242</c:v>
                </c:pt>
                <c:pt idx="255">
                  <c:v>112.242</c:v>
                </c:pt>
                <c:pt idx="256">
                  <c:v>112.242</c:v>
                </c:pt>
                <c:pt idx="257">
                  <c:v>112.242</c:v>
                </c:pt>
                <c:pt idx="258">
                  <c:v>112.242</c:v>
                </c:pt>
                <c:pt idx="259">
                  <c:v>112.242</c:v>
                </c:pt>
                <c:pt idx="260">
                  <c:v>112.242</c:v>
                </c:pt>
                <c:pt idx="261">
                  <c:v>112.242</c:v>
                </c:pt>
                <c:pt idx="262">
                  <c:v>112.242</c:v>
                </c:pt>
                <c:pt idx="263">
                  <c:v>112.242</c:v>
                </c:pt>
                <c:pt idx="264">
                  <c:v>110</c:v>
                </c:pt>
                <c:pt idx="265">
                  <c:v>110</c:v>
                </c:pt>
                <c:pt idx="266">
                  <c:v>110</c:v>
                </c:pt>
                <c:pt idx="267">
                  <c:v>110</c:v>
                </c:pt>
                <c:pt idx="268">
                  <c:v>110</c:v>
                </c:pt>
                <c:pt idx="269">
                  <c:v>107.8</c:v>
                </c:pt>
                <c:pt idx="270">
                  <c:v>107.8</c:v>
                </c:pt>
                <c:pt idx="271">
                  <c:v>107.8</c:v>
                </c:pt>
                <c:pt idx="272">
                  <c:v>107.8</c:v>
                </c:pt>
                <c:pt idx="273">
                  <c:v>107.8</c:v>
                </c:pt>
                <c:pt idx="274">
                  <c:v>107.8</c:v>
                </c:pt>
                <c:pt idx="275">
                  <c:v>107.8</c:v>
                </c:pt>
                <c:pt idx="276">
                  <c:v>107.8</c:v>
                </c:pt>
                <c:pt idx="277">
                  <c:v>107.8</c:v>
                </c:pt>
                <c:pt idx="278">
                  <c:v>107.8</c:v>
                </c:pt>
                <c:pt idx="279">
                  <c:v>107.8</c:v>
                </c:pt>
                <c:pt idx="280">
                  <c:v>107.8</c:v>
                </c:pt>
                <c:pt idx="281">
                  <c:v>107.8</c:v>
                </c:pt>
                <c:pt idx="282">
                  <c:v>107.8</c:v>
                </c:pt>
                <c:pt idx="283">
                  <c:v>107.8</c:v>
                </c:pt>
                <c:pt idx="284">
                  <c:v>107.8</c:v>
                </c:pt>
                <c:pt idx="285">
                  <c:v>107.8</c:v>
                </c:pt>
                <c:pt idx="286">
                  <c:v>107.8</c:v>
                </c:pt>
                <c:pt idx="287">
                  <c:v>107.8</c:v>
                </c:pt>
                <c:pt idx="288">
                  <c:v>107.8</c:v>
                </c:pt>
                <c:pt idx="289">
                  <c:v>107.8</c:v>
                </c:pt>
                <c:pt idx="290">
                  <c:v>107.8</c:v>
                </c:pt>
                <c:pt idx="291">
                  <c:v>107.8</c:v>
                </c:pt>
                <c:pt idx="292">
                  <c:v>107.8</c:v>
                </c:pt>
                <c:pt idx="293">
                  <c:v>107.8</c:v>
                </c:pt>
                <c:pt idx="294">
                  <c:v>107.8</c:v>
                </c:pt>
                <c:pt idx="295">
                  <c:v>107.8</c:v>
                </c:pt>
                <c:pt idx="296">
                  <c:v>107.8</c:v>
                </c:pt>
                <c:pt idx="297">
                  <c:v>107.8</c:v>
                </c:pt>
                <c:pt idx="298">
                  <c:v>107.8</c:v>
                </c:pt>
                <c:pt idx="299">
                  <c:v>107.8</c:v>
                </c:pt>
                <c:pt idx="300">
                  <c:v>107.8</c:v>
                </c:pt>
                <c:pt idx="301">
                  <c:v>107.8</c:v>
                </c:pt>
                <c:pt idx="302">
                  <c:v>107.8</c:v>
                </c:pt>
                <c:pt idx="303">
                  <c:v>107.8</c:v>
                </c:pt>
                <c:pt idx="304">
                  <c:v>107.8</c:v>
                </c:pt>
                <c:pt idx="305">
                  <c:v>107.8</c:v>
                </c:pt>
                <c:pt idx="306">
                  <c:v>107.8</c:v>
                </c:pt>
                <c:pt idx="307">
                  <c:v>107.8</c:v>
                </c:pt>
                <c:pt idx="308">
                  <c:v>107.8</c:v>
                </c:pt>
                <c:pt idx="309">
                  <c:v>107.8</c:v>
                </c:pt>
                <c:pt idx="310">
                  <c:v>107.8</c:v>
                </c:pt>
                <c:pt idx="311">
                  <c:v>107.8</c:v>
                </c:pt>
                <c:pt idx="312">
                  <c:v>107.8</c:v>
                </c:pt>
                <c:pt idx="313">
                  <c:v>107.8</c:v>
                </c:pt>
                <c:pt idx="314">
                  <c:v>107.8</c:v>
                </c:pt>
                <c:pt idx="315">
                  <c:v>107.8</c:v>
                </c:pt>
                <c:pt idx="316">
                  <c:v>107.8</c:v>
                </c:pt>
                <c:pt idx="317">
                  <c:v>107.8</c:v>
                </c:pt>
                <c:pt idx="318">
                  <c:v>107.8</c:v>
                </c:pt>
                <c:pt idx="319">
                  <c:v>107.8</c:v>
                </c:pt>
                <c:pt idx="320">
                  <c:v>107.8</c:v>
                </c:pt>
                <c:pt idx="321">
                  <c:v>107.8</c:v>
                </c:pt>
                <c:pt idx="322">
                  <c:v>107.8</c:v>
                </c:pt>
                <c:pt idx="323">
                  <c:v>107.8</c:v>
                </c:pt>
                <c:pt idx="324">
                  <c:v>107.8</c:v>
                </c:pt>
                <c:pt idx="325">
                  <c:v>107.8</c:v>
                </c:pt>
                <c:pt idx="326">
                  <c:v>107.8</c:v>
                </c:pt>
                <c:pt idx="327">
                  <c:v>107.8</c:v>
                </c:pt>
                <c:pt idx="328">
                  <c:v>107.8</c:v>
                </c:pt>
                <c:pt idx="329">
                  <c:v>107.8</c:v>
                </c:pt>
                <c:pt idx="330">
                  <c:v>107.8</c:v>
                </c:pt>
                <c:pt idx="331">
                  <c:v>107.8</c:v>
                </c:pt>
                <c:pt idx="332">
                  <c:v>107.8</c:v>
                </c:pt>
                <c:pt idx="333">
                  <c:v>107.8</c:v>
                </c:pt>
                <c:pt idx="334">
                  <c:v>107.8</c:v>
                </c:pt>
                <c:pt idx="335">
                  <c:v>107.8</c:v>
                </c:pt>
                <c:pt idx="336">
                  <c:v>107.8</c:v>
                </c:pt>
                <c:pt idx="337">
                  <c:v>107.8</c:v>
                </c:pt>
                <c:pt idx="338">
                  <c:v>107.8</c:v>
                </c:pt>
                <c:pt idx="339">
                  <c:v>107.8</c:v>
                </c:pt>
                <c:pt idx="340">
                  <c:v>107.8</c:v>
                </c:pt>
                <c:pt idx="341">
                  <c:v>107.8</c:v>
                </c:pt>
                <c:pt idx="342">
                  <c:v>107.8</c:v>
                </c:pt>
                <c:pt idx="343">
                  <c:v>107.8</c:v>
                </c:pt>
                <c:pt idx="344">
                  <c:v>107.8</c:v>
                </c:pt>
                <c:pt idx="345">
                  <c:v>107.8</c:v>
                </c:pt>
                <c:pt idx="346">
                  <c:v>107.8</c:v>
                </c:pt>
                <c:pt idx="347">
                  <c:v>107.8</c:v>
                </c:pt>
                <c:pt idx="348">
                  <c:v>107.8</c:v>
                </c:pt>
                <c:pt idx="349">
                  <c:v>107.8</c:v>
                </c:pt>
                <c:pt idx="350">
                  <c:v>107.8</c:v>
                </c:pt>
                <c:pt idx="351">
                  <c:v>107.8</c:v>
                </c:pt>
                <c:pt idx="352">
                  <c:v>107.8</c:v>
                </c:pt>
                <c:pt idx="353">
                  <c:v>107.8</c:v>
                </c:pt>
                <c:pt idx="354">
                  <c:v>107.8</c:v>
                </c:pt>
                <c:pt idx="355">
                  <c:v>107.8</c:v>
                </c:pt>
                <c:pt idx="356">
                  <c:v>107.8</c:v>
                </c:pt>
                <c:pt idx="357">
                  <c:v>107.8</c:v>
                </c:pt>
                <c:pt idx="358">
                  <c:v>107.8</c:v>
                </c:pt>
                <c:pt idx="359">
                  <c:v>107.8</c:v>
                </c:pt>
                <c:pt idx="360">
                  <c:v>107.8</c:v>
                </c:pt>
                <c:pt idx="361">
                  <c:v>107.8</c:v>
                </c:pt>
                <c:pt idx="362">
                  <c:v>107.8</c:v>
                </c:pt>
                <c:pt idx="363">
                  <c:v>107.8</c:v>
                </c:pt>
                <c:pt idx="364">
                  <c:v>107.8</c:v>
                </c:pt>
                <c:pt idx="365">
                  <c:v>107.8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0-4A6F-8331-84D0D6E2238A}"/>
            </c:ext>
          </c:extLst>
        </c:ser>
        <c:ser>
          <c:idx val="1"/>
          <c:order val="1"/>
          <c:tx>
            <c:strRef>
              <c:f>'حركة الأسعار'!$E$1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cat>
            <c:strRef>
              <c:f>'حركة الأسعار'!$A$2:$A$367</c:f>
              <c:strCache>
                <c:ptCount val="336"/>
                <c:pt idx="0">
                  <c:v>Jan</c:v>
                </c:pt>
                <c:pt idx="31">
                  <c:v>Feb</c:v>
                </c:pt>
                <c:pt idx="60">
                  <c:v>Mar</c:v>
                </c:pt>
                <c:pt idx="91">
                  <c:v>Apr</c:v>
                </c:pt>
                <c:pt idx="121">
                  <c:v>May</c:v>
                </c:pt>
                <c:pt idx="152">
                  <c:v>Jun</c:v>
                </c:pt>
                <c:pt idx="182">
                  <c:v>Jul</c:v>
                </c:pt>
                <c:pt idx="213">
                  <c:v>Aug</c:v>
                </c:pt>
                <c:pt idx="244">
                  <c:v>Sep</c:v>
                </c:pt>
                <c:pt idx="274">
                  <c:v>Oct</c:v>
                </c:pt>
                <c:pt idx="305">
                  <c:v>Nov</c:v>
                </c:pt>
                <c:pt idx="335">
                  <c:v>Dec</c:v>
                </c:pt>
              </c:strCache>
            </c:strRef>
          </c:cat>
          <c:val>
            <c:numRef>
              <c:f>'حركة الأسعار'!$E$2:$E$367</c:f>
              <c:numCache>
                <c:formatCode>_(* #,##0.00_);_(* \(#,##0.00\);_(* "-"??_);_(@_)</c:formatCode>
                <c:ptCount val="366"/>
                <c:pt idx="0">
                  <c:v>107.8</c:v>
                </c:pt>
                <c:pt idx="1">
                  <c:v>107.8</c:v>
                </c:pt>
                <c:pt idx="2">
                  <c:v>107.8</c:v>
                </c:pt>
                <c:pt idx="3">
                  <c:v>105.7</c:v>
                </c:pt>
                <c:pt idx="4">
                  <c:v>105.7</c:v>
                </c:pt>
                <c:pt idx="5">
                  <c:v>105.7</c:v>
                </c:pt>
                <c:pt idx="6">
                  <c:v>105.7</c:v>
                </c:pt>
                <c:pt idx="7">
                  <c:v>105.7</c:v>
                </c:pt>
                <c:pt idx="8">
                  <c:v>103.6</c:v>
                </c:pt>
                <c:pt idx="9">
                  <c:v>101.6</c:v>
                </c:pt>
                <c:pt idx="10">
                  <c:v>99.6</c:v>
                </c:pt>
                <c:pt idx="11">
                  <c:v>99.6</c:v>
                </c:pt>
                <c:pt idx="12">
                  <c:v>99.6</c:v>
                </c:pt>
                <c:pt idx="13">
                  <c:v>99.6</c:v>
                </c:pt>
                <c:pt idx="14">
                  <c:v>99.6</c:v>
                </c:pt>
                <c:pt idx="15">
                  <c:v>98.65</c:v>
                </c:pt>
                <c:pt idx="16">
                  <c:v>97.7</c:v>
                </c:pt>
                <c:pt idx="17">
                  <c:v>96.8</c:v>
                </c:pt>
                <c:pt idx="18">
                  <c:v>96.8</c:v>
                </c:pt>
                <c:pt idx="19">
                  <c:v>96.8</c:v>
                </c:pt>
                <c:pt idx="20">
                  <c:v>96.8</c:v>
                </c:pt>
                <c:pt idx="21">
                  <c:v>96.8</c:v>
                </c:pt>
                <c:pt idx="22">
                  <c:v>95.85</c:v>
                </c:pt>
                <c:pt idx="23">
                  <c:v>94.9</c:v>
                </c:pt>
                <c:pt idx="24">
                  <c:v>94.9</c:v>
                </c:pt>
                <c:pt idx="25">
                  <c:v>94.9</c:v>
                </c:pt>
                <c:pt idx="26">
                  <c:v>94.9</c:v>
                </c:pt>
                <c:pt idx="27">
                  <c:v>94.9</c:v>
                </c:pt>
                <c:pt idx="28">
                  <c:v>94.9</c:v>
                </c:pt>
                <c:pt idx="29">
                  <c:v>94.25</c:v>
                </c:pt>
                <c:pt idx="30">
                  <c:v>94.25</c:v>
                </c:pt>
                <c:pt idx="31">
                  <c:v>94.25</c:v>
                </c:pt>
                <c:pt idx="32">
                  <c:v>94.25</c:v>
                </c:pt>
                <c:pt idx="33">
                  <c:v>94.25</c:v>
                </c:pt>
                <c:pt idx="34">
                  <c:v>94.25</c:v>
                </c:pt>
                <c:pt idx="35">
                  <c:v>94.25</c:v>
                </c:pt>
                <c:pt idx="36">
                  <c:v>94.25</c:v>
                </c:pt>
                <c:pt idx="37">
                  <c:v>93.367999999999995</c:v>
                </c:pt>
                <c:pt idx="38">
                  <c:v>93.367999999999995</c:v>
                </c:pt>
                <c:pt idx="39">
                  <c:v>93.367999999999995</c:v>
                </c:pt>
                <c:pt idx="40">
                  <c:v>93.367999999999995</c:v>
                </c:pt>
                <c:pt idx="41">
                  <c:v>93.367999999999995</c:v>
                </c:pt>
                <c:pt idx="42">
                  <c:v>93.367999999999995</c:v>
                </c:pt>
                <c:pt idx="43">
                  <c:v>93.367999999999995</c:v>
                </c:pt>
                <c:pt idx="44">
                  <c:v>93.367999999999995</c:v>
                </c:pt>
                <c:pt idx="45">
                  <c:v>93.367999999999995</c:v>
                </c:pt>
                <c:pt idx="46">
                  <c:v>93.367999999999995</c:v>
                </c:pt>
                <c:pt idx="47">
                  <c:v>93.367999999999995</c:v>
                </c:pt>
                <c:pt idx="48">
                  <c:v>93.367999999999995</c:v>
                </c:pt>
                <c:pt idx="49">
                  <c:v>93.367999999999995</c:v>
                </c:pt>
                <c:pt idx="50">
                  <c:v>93.367999999999995</c:v>
                </c:pt>
                <c:pt idx="51">
                  <c:v>93.367999999999995</c:v>
                </c:pt>
                <c:pt idx="52">
                  <c:v>93.367999999999995</c:v>
                </c:pt>
                <c:pt idx="53">
                  <c:v>93.367999999999995</c:v>
                </c:pt>
                <c:pt idx="54">
                  <c:v>93.367999999999995</c:v>
                </c:pt>
                <c:pt idx="55">
                  <c:v>93.367999999999995</c:v>
                </c:pt>
                <c:pt idx="56">
                  <c:v>93.367999999999995</c:v>
                </c:pt>
                <c:pt idx="57">
                  <c:v>92.45</c:v>
                </c:pt>
                <c:pt idx="58">
                  <c:v>92.45</c:v>
                </c:pt>
                <c:pt idx="59">
                  <c:v>92.45</c:v>
                </c:pt>
                <c:pt idx="60">
                  <c:v>92.45</c:v>
                </c:pt>
                <c:pt idx="61">
                  <c:v>92.45</c:v>
                </c:pt>
                <c:pt idx="62">
                  <c:v>92.45</c:v>
                </c:pt>
                <c:pt idx="63">
                  <c:v>92.45</c:v>
                </c:pt>
                <c:pt idx="64">
                  <c:v>92.45</c:v>
                </c:pt>
                <c:pt idx="65">
                  <c:v>92.45</c:v>
                </c:pt>
                <c:pt idx="66">
                  <c:v>95.8</c:v>
                </c:pt>
                <c:pt idx="67">
                  <c:v>95.8</c:v>
                </c:pt>
                <c:pt idx="68">
                  <c:v>95.8</c:v>
                </c:pt>
                <c:pt idx="69">
                  <c:v>95.8</c:v>
                </c:pt>
                <c:pt idx="70">
                  <c:v>95.8</c:v>
                </c:pt>
                <c:pt idx="71">
                  <c:v>95.8</c:v>
                </c:pt>
                <c:pt idx="72">
                  <c:v>95.8</c:v>
                </c:pt>
                <c:pt idx="73">
                  <c:v>95.8</c:v>
                </c:pt>
                <c:pt idx="74">
                  <c:v>95.8</c:v>
                </c:pt>
                <c:pt idx="75">
                  <c:v>95.8</c:v>
                </c:pt>
                <c:pt idx="76">
                  <c:v>95.8</c:v>
                </c:pt>
                <c:pt idx="77">
                  <c:v>95.8</c:v>
                </c:pt>
                <c:pt idx="78">
                  <c:v>95.8</c:v>
                </c:pt>
                <c:pt idx="79">
                  <c:v>95.8</c:v>
                </c:pt>
                <c:pt idx="80">
                  <c:v>95.8</c:v>
                </c:pt>
                <c:pt idx="81">
                  <c:v>95.8</c:v>
                </c:pt>
                <c:pt idx="82">
                  <c:v>95.8</c:v>
                </c:pt>
                <c:pt idx="83">
                  <c:v>95.8</c:v>
                </c:pt>
                <c:pt idx="84">
                  <c:v>95.8</c:v>
                </c:pt>
                <c:pt idx="85">
                  <c:v>95.8</c:v>
                </c:pt>
                <c:pt idx="86">
                  <c:v>95.8</c:v>
                </c:pt>
                <c:pt idx="87">
                  <c:v>95.8</c:v>
                </c:pt>
                <c:pt idx="88">
                  <c:v>95.8</c:v>
                </c:pt>
                <c:pt idx="89">
                  <c:v>95.8</c:v>
                </c:pt>
                <c:pt idx="90">
                  <c:v>95.8</c:v>
                </c:pt>
                <c:pt idx="91">
                  <c:v>95.8</c:v>
                </c:pt>
                <c:pt idx="92">
                  <c:v>95.8</c:v>
                </c:pt>
                <c:pt idx="93">
                  <c:v>95.8</c:v>
                </c:pt>
                <c:pt idx="94">
                  <c:v>95.8</c:v>
                </c:pt>
                <c:pt idx="95">
                  <c:v>95.8</c:v>
                </c:pt>
                <c:pt idx="96">
                  <c:v>95.8</c:v>
                </c:pt>
                <c:pt idx="97">
                  <c:v>95.8</c:v>
                </c:pt>
                <c:pt idx="98">
                  <c:v>95.8</c:v>
                </c:pt>
                <c:pt idx="99">
                  <c:v>95.8</c:v>
                </c:pt>
                <c:pt idx="100">
                  <c:v>95.8</c:v>
                </c:pt>
                <c:pt idx="101">
                  <c:v>95.8</c:v>
                </c:pt>
                <c:pt idx="102">
                  <c:v>95.8</c:v>
                </c:pt>
                <c:pt idx="103">
                  <c:v>95.8</c:v>
                </c:pt>
                <c:pt idx="104">
                  <c:v>95.8</c:v>
                </c:pt>
                <c:pt idx="105">
                  <c:v>95.8</c:v>
                </c:pt>
                <c:pt idx="106">
                  <c:v>95.8</c:v>
                </c:pt>
                <c:pt idx="107">
                  <c:v>95.8</c:v>
                </c:pt>
                <c:pt idx="108">
                  <c:v>95.8</c:v>
                </c:pt>
                <c:pt idx="109">
                  <c:v>95.8</c:v>
                </c:pt>
                <c:pt idx="110">
                  <c:v>95.8</c:v>
                </c:pt>
                <c:pt idx="111">
                  <c:v>95.8</c:v>
                </c:pt>
                <c:pt idx="112">
                  <c:v>95.8</c:v>
                </c:pt>
                <c:pt idx="113">
                  <c:v>95.8</c:v>
                </c:pt>
                <c:pt idx="114">
                  <c:v>96</c:v>
                </c:pt>
                <c:pt idx="115">
                  <c:v>97.94</c:v>
                </c:pt>
                <c:pt idx="116">
                  <c:v>97.94</c:v>
                </c:pt>
                <c:pt idx="117">
                  <c:v>97.94</c:v>
                </c:pt>
                <c:pt idx="118">
                  <c:v>97.94</c:v>
                </c:pt>
                <c:pt idx="119">
                  <c:v>97.94</c:v>
                </c:pt>
                <c:pt idx="120">
                  <c:v>97.94</c:v>
                </c:pt>
                <c:pt idx="121">
                  <c:v>97.94</c:v>
                </c:pt>
                <c:pt idx="122">
                  <c:v>97.94</c:v>
                </c:pt>
                <c:pt idx="123">
                  <c:v>97.94</c:v>
                </c:pt>
                <c:pt idx="124">
                  <c:v>97.94</c:v>
                </c:pt>
                <c:pt idx="125">
                  <c:v>97.94</c:v>
                </c:pt>
                <c:pt idx="126">
                  <c:v>97.94</c:v>
                </c:pt>
                <c:pt idx="127">
                  <c:v>97.94</c:v>
                </c:pt>
                <c:pt idx="128">
                  <c:v>97.94</c:v>
                </c:pt>
                <c:pt idx="129">
                  <c:v>97.94</c:v>
                </c:pt>
                <c:pt idx="130">
                  <c:v>97.94</c:v>
                </c:pt>
                <c:pt idx="131">
                  <c:v>97.94</c:v>
                </c:pt>
                <c:pt idx="132">
                  <c:v>97.94</c:v>
                </c:pt>
                <c:pt idx="133">
                  <c:v>97.94</c:v>
                </c:pt>
                <c:pt idx="134">
                  <c:v>97.94</c:v>
                </c:pt>
                <c:pt idx="135">
                  <c:v>97.94</c:v>
                </c:pt>
                <c:pt idx="136">
                  <c:v>97.94</c:v>
                </c:pt>
                <c:pt idx="137">
                  <c:v>97.94</c:v>
                </c:pt>
                <c:pt idx="138">
                  <c:v>97.94</c:v>
                </c:pt>
                <c:pt idx="139">
                  <c:v>97.94</c:v>
                </c:pt>
                <c:pt idx="140">
                  <c:v>97.94</c:v>
                </c:pt>
                <c:pt idx="141">
                  <c:v>97.94</c:v>
                </c:pt>
                <c:pt idx="142">
                  <c:v>97.94</c:v>
                </c:pt>
                <c:pt idx="143">
                  <c:v>97.94</c:v>
                </c:pt>
                <c:pt idx="144">
                  <c:v>97.94</c:v>
                </c:pt>
                <c:pt idx="145">
                  <c:v>97.94</c:v>
                </c:pt>
                <c:pt idx="146">
                  <c:v>97.94</c:v>
                </c:pt>
                <c:pt idx="147">
                  <c:v>97.94</c:v>
                </c:pt>
                <c:pt idx="148">
                  <c:v>97.94</c:v>
                </c:pt>
                <c:pt idx="149">
                  <c:v>97.94</c:v>
                </c:pt>
                <c:pt idx="150">
                  <c:v>97.94</c:v>
                </c:pt>
                <c:pt idx="151">
                  <c:v>97.94</c:v>
                </c:pt>
                <c:pt idx="152">
                  <c:v>97.94</c:v>
                </c:pt>
                <c:pt idx="153">
                  <c:v>97.94</c:v>
                </c:pt>
                <c:pt idx="154">
                  <c:v>97.94</c:v>
                </c:pt>
                <c:pt idx="155">
                  <c:v>97</c:v>
                </c:pt>
                <c:pt idx="156">
                  <c:v>96.05</c:v>
                </c:pt>
                <c:pt idx="157">
                  <c:v>96.05</c:v>
                </c:pt>
                <c:pt idx="158">
                  <c:v>96.05</c:v>
                </c:pt>
                <c:pt idx="159">
                  <c:v>96.05</c:v>
                </c:pt>
                <c:pt idx="160">
                  <c:v>96.05</c:v>
                </c:pt>
                <c:pt idx="161">
                  <c:v>96.05</c:v>
                </c:pt>
                <c:pt idx="162">
                  <c:v>96.05</c:v>
                </c:pt>
                <c:pt idx="163">
                  <c:v>96.05</c:v>
                </c:pt>
                <c:pt idx="164">
                  <c:v>96.05</c:v>
                </c:pt>
                <c:pt idx="165">
                  <c:v>96.05</c:v>
                </c:pt>
                <c:pt idx="166">
                  <c:v>96.05</c:v>
                </c:pt>
                <c:pt idx="167">
                  <c:v>96.05</c:v>
                </c:pt>
                <c:pt idx="168">
                  <c:v>96.05</c:v>
                </c:pt>
                <c:pt idx="169">
                  <c:v>96.05</c:v>
                </c:pt>
                <c:pt idx="170">
                  <c:v>96.05</c:v>
                </c:pt>
                <c:pt idx="171">
                  <c:v>96.05</c:v>
                </c:pt>
                <c:pt idx="172">
                  <c:v>96.05</c:v>
                </c:pt>
                <c:pt idx="173">
                  <c:v>96.05</c:v>
                </c:pt>
                <c:pt idx="174">
                  <c:v>96.05</c:v>
                </c:pt>
                <c:pt idx="175">
                  <c:v>96.05</c:v>
                </c:pt>
                <c:pt idx="176">
                  <c:v>96.05</c:v>
                </c:pt>
                <c:pt idx="177">
                  <c:v>96.05</c:v>
                </c:pt>
                <c:pt idx="178">
                  <c:v>96.05</c:v>
                </c:pt>
                <c:pt idx="179">
                  <c:v>96.05</c:v>
                </c:pt>
                <c:pt idx="180">
                  <c:v>96.05</c:v>
                </c:pt>
                <c:pt idx="181">
                  <c:v>96.05</c:v>
                </c:pt>
                <c:pt idx="182">
                  <c:v>96.05</c:v>
                </c:pt>
                <c:pt idx="183">
                  <c:v>96.05</c:v>
                </c:pt>
                <c:pt idx="184">
                  <c:v>96.05</c:v>
                </c:pt>
                <c:pt idx="185">
                  <c:v>96.05</c:v>
                </c:pt>
                <c:pt idx="186">
                  <c:v>96.05</c:v>
                </c:pt>
                <c:pt idx="187">
                  <c:v>96.05</c:v>
                </c:pt>
                <c:pt idx="188">
                  <c:v>96.05</c:v>
                </c:pt>
                <c:pt idx="189">
                  <c:v>96.05</c:v>
                </c:pt>
                <c:pt idx="190">
                  <c:v>96.05</c:v>
                </c:pt>
                <c:pt idx="191">
                  <c:v>96.05</c:v>
                </c:pt>
                <c:pt idx="192">
                  <c:v>96.05</c:v>
                </c:pt>
                <c:pt idx="193">
                  <c:v>96.05</c:v>
                </c:pt>
                <c:pt idx="194">
                  <c:v>96.05</c:v>
                </c:pt>
                <c:pt idx="195">
                  <c:v>96.05</c:v>
                </c:pt>
                <c:pt idx="196">
                  <c:v>96.05</c:v>
                </c:pt>
                <c:pt idx="197">
                  <c:v>96.05</c:v>
                </c:pt>
                <c:pt idx="198">
                  <c:v>96.05</c:v>
                </c:pt>
                <c:pt idx="199">
                  <c:v>96.05</c:v>
                </c:pt>
                <c:pt idx="200">
                  <c:v>96.05</c:v>
                </c:pt>
                <c:pt idx="201">
                  <c:v>96.05</c:v>
                </c:pt>
                <c:pt idx="202">
                  <c:v>96.05</c:v>
                </c:pt>
                <c:pt idx="203">
                  <c:v>96.05</c:v>
                </c:pt>
                <c:pt idx="204">
                  <c:v>96.05</c:v>
                </c:pt>
                <c:pt idx="205">
                  <c:v>96.05</c:v>
                </c:pt>
                <c:pt idx="206">
                  <c:v>96.05</c:v>
                </c:pt>
                <c:pt idx="207">
                  <c:v>96.05</c:v>
                </c:pt>
                <c:pt idx="208">
                  <c:v>96.05</c:v>
                </c:pt>
                <c:pt idx="209">
                  <c:v>96.05</c:v>
                </c:pt>
                <c:pt idx="210">
                  <c:v>96.05</c:v>
                </c:pt>
                <c:pt idx="211">
                  <c:v>96.05</c:v>
                </c:pt>
                <c:pt idx="212">
                  <c:v>96.05</c:v>
                </c:pt>
                <c:pt idx="213">
                  <c:v>96.05</c:v>
                </c:pt>
                <c:pt idx="214">
                  <c:v>96.05</c:v>
                </c:pt>
                <c:pt idx="215">
                  <c:v>96.05</c:v>
                </c:pt>
                <c:pt idx="216">
                  <c:v>96.05</c:v>
                </c:pt>
                <c:pt idx="217">
                  <c:v>96.05</c:v>
                </c:pt>
                <c:pt idx="218">
                  <c:v>96.05</c:v>
                </c:pt>
                <c:pt idx="219">
                  <c:v>96.05</c:v>
                </c:pt>
                <c:pt idx="220">
                  <c:v>96.05</c:v>
                </c:pt>
                <c:pt idx="221">
                  <c:v>96.05</c:v>
                </c:pt>
                <c:pt idx="222">
                  <c:v>96.05</c:v>
                </c:pt>
                <c:pt idx="223">
                  <c:v>96.05</c:v>
                </c:pt>
                <c:pt idx="224">
                  <c:v>96.05</c:v>
                </c:pt>
                <c:pt idx="225">
                  <c:v>96.05</c:v>
                </c:pt>
                <c:pt idx="226">
                  <c:v>96.05</c:v>
                </c:pt>
                <c:pt idx="227">
                  <c:v>96.05</c:v>
                </c:pt>
                <c:pt idx="228">
                  <c:v>96.05</c:v>
                </c:pt>
                <c:pt idx="229">
                  <c:v>96.05</c:v>
                </c:pt>
                <c:pt idx="230">
                  <c:v>96.05</c:v>
                </c:pt>
                <c:pt idx="231">
                  <c:v>96.05</c:v>
                </c:pt>
                <c:pt idx="232">
                  <c:v>96.05</c:v>
                </c:pt>
                <c:pt idx="233">
                  <c:v>96.05</c:v>
                </c:pt>
                <c:pt idx="234">
                  <c:v>96.05</c:v>
                </c:pt>
                <c:pt idx="235">
                  <c:v>96.05</c:v>
                </c:pt>
                <c:pt idx="236">
                  <c:v>96.05</c:v>
                </c:pt>
                <c:pt idx="237">
                  <c:v>96.05</c:v>
                </c:pt>
                <c:pt idx="238">
                  <c:v>96.05</c:v>
                </c:pt>
                <c:pt idx="239">
                  <c:v>96.05</c:v>
                </c:pt>
                <c:pt idx="240">
                  <c:v>96.05</c:v>
                </c:pt>
                <c:pt idx="241">
                  <c:v>96.05</c:v>
                </c:pt>
                <c:pt idx="242">
                  <c:v>96.05</c:v>
                </c:pt>
                <c:pt idx="243">
                  <c:v>96.05</c:v>
                </c:pt>
                <c:pt idx="244">
                  <c:v>96.05</c:v>
                </c:pt>
                <c:pt idx="245">
                  <c:v>96.05</c:v>
                </c:pt>
                <c:pt idx="246">
                  <c:v>96.05</c:v>
                </c:pt>
                <c:pt idx="247">
                  <c:v>96.05</c:v>
                </c:pt>
                <c:pt idx="248">
                  <c:v>96.05</c:v>
                </c:pt>
                <c:pt idx="249">
                  <c:v>96.05</c:v>
                </c:pt>
                <c:pt idx="250">
                  <c:v>96.05</c:v>
                </c:pt>
                <c:pt idx="251">
                  <c:v>96.05</c:v>
                </c:pt>
                <c:pt idx="252">
                  <c:v>96.05</c:v>
                </c:pt>
                <c:pt idx="253">
                  <c:v>96.05</c:v>
                </c:pt>
                <c:pt idx="254">
                  <c:v>96.05</c:v>
                </c:pt>
                <c:pt idx="255">
                  <c:v>96.05</c:v>
                </c:pt>
                <c:pt idx="256">
                  <c:v>96.05</c:v>
                </c:pt>
                <c:pt idx="257">
                  <c:v>96.05</c:v>
                </c:pt>
                <c:pt idx="258">
                  <c:v>96.05</c:v>
                </c:pt>
                <c:pt idx="259">
                  <c:v>96.05</c:v>
                </c:pt>
                <c:pt idx="260">
                  <c:v>96.05</c:v>
                </c:pt>
                <c:pt idx="261">
                  <c:v>96.05</c:v>
                </c:pt>
                <c:pt idx="262">
                  <c:v>96.05</c:v>
                </c:pt>
                <c:pt idx="263">
                  <c:v>96.05</c:v>
                </c:pt>
                <c:pt idx="264">
                  <c:v>96.05</c:v>
                </c:pt>
                <c:pt idx="265">
                  <c:v>96.05</c:v>
                </c:pt>
                <c:pt idx="266">
                  <c:v>96.05</c:v>
                </c:pt>
                <c:pt idx="267">
                  <c:v>96.05</c:v>
                </c:pt>
                <c:pt idx="268">
                  <c:v>96.05</c:v>
                </c:pt>
                <c:pt idx="269">
                  <c:v>96.05</c:v>
                </c:pt>
                <c:pt idx="270">
                  <c:v>96.05</c:v>
                </c:pt>
                <c:pt idx="271">
                  <c:v>96.05</c:v>
                </c:pt>
                <c:pt idx="272">
                  <c:v>96.05</c:v>
                </c:pt>
                <c:pt idx="273">
                  <c:v>96.05</c:v>
                </c:pt>
                <c:pt idx="274">
                  <c:v>96.05</c:v>
                </c:pt>
                <c:pt idx="275">
                  <c:v>96.05</c:v>
                </c:pt>
                <c:pt idx="276">
                  <c:v>96.05</c:v>
                </c:pt>
                <c:pt idx="277">
                  <c:v>96.05</c:v>
                </c:pt>
                <c:pt idx="278">
                  <c:v>96.05</c:v>
                </c:pt>
                <c:pt idx="279">
                  <c:v>96.05</c:v>
                </c:pt>
                <c:pt idx="280">
                  <c:v>96.05</c:v>
                </c:pt>
                <c:pt idx="281">
                  <c:v>96.05</c:v>
                </c:pt>
                <c:pt idx="282">
                  <c:v>96.05</c:v>
                </c:pt>
                <c:pt idx="283">
                  <c:v>96.05</c:v>
                </c:pt>
                <c:pt idx="284">
                  <c:v>96.05</c:v>
                </c:pt>
                <c:pt idx="285">
                  <c:v>96.05</c:v>
                </c:pt>
                <c:pt idx="286">
                  <c:v>96.05</c:v>
                </c:pt>
                <c:pt idx="287">
                  <c:v>96.05</c:v>
                </c:pt>
                <c:pt idx="288">
                  <c:v>96.05</c:v>
                </c:pt>
                <c:pt idx="289">
                  <c:v>96.05</c:v>
                </c:pt>
                <c:pt idx="290">
                  <c:v>96.05</c:v>
                </c:pt>
                <c:pt idx="291">
                  <c:v>96.05</c:v>
                </c:pt>
                <c:pt idx="292">
                  <c:v>96.05</c:v>
                </c:pt>
                <c:pt idx="293">
                  <c:v>96.05</c:v>
                </c:pt>
                <c:pt idx="294">
                  <c:v>96.05</c:v>
                </c:pt>
                <c:pt idx="295">
                  <c:v>96.05</c:v>
                </c:pt>
                <c:pt idx="296">
                  <c:v>96.05</c:v>
                </c:pt>
                <c:pt idx="297">
                  <c:v>96.05</c:v>
                </c:pt>
                <c:pt idx="298">
                  <c:v>96.05</c:v>
                </c:pt>
                <c:pt idx="299">
                  <c:v>96.05</c:v>
                </c:pt>
                <c:pt idx="300">
                  <c:v>96.05</c:v>
                </c:pt>
                <c:pt idx="301">
                  <c:v>96.05</c:v>
                </c:pt>
                <c:pt idx="302">
                  <c:v>96.05</c:v>
                </c:pt>
                <c:pt idx="303">
                  <c:v>96.05</c:v>
                </c:pt>
                <c:pt idx="304">
                  <c:v>96.05</c:v>
                </c:pt>
                <c:pt idx="305">
                  <c:v>96.05</c:v>
                </c:pt>
                <c:pt idx="306">
                  <c:v>96.05</c:v>
                </c:pt>
                <c:pt idx="307">
                  <c:v>96.05</c:v>
                </c:pt>
                <c:pt idx="308">
                  <c:v>96.05</c:v>
                </c:pt>
                <c:pt idx="309">
                  <c:v>96.05</c:v>
                </c:pt>
                <c:pt idx="310">
                  <c:v>96.05</c:v>
                </c:pt>
                <c:pt idx="311">
                  <c:v>96.05</c:v>
                </c:pt>
                <c:pt idx="312">
                  <c:v>96.05</c:v>
                </c:pt>
                <c:pt idx="313">
                  <c:v>96.05</c:v>
                </c:pt>
                <c:pt idx="314">
                  <c:v>96.05</c:v>
                </c:pt>
                <c:pt idx="315">
                  <c:v>96.05</c:v>
                </c:pt>
                <c:pt idx="316">
                  <c:v>96.05</c:v>
                </c:pt>
                <c:pt idx="317">
                  <c:v>96.05</c:v>
                </c:pt>
                <c:pt idx="318">
                  <c:v>96.05</c:v>
                </c:pt>
                <c:pt idx="319">
                  <c:v>96.05</c:v>
                </c:pt>
                <c:pt idx="320">
                  <c:v>96.05</c:v>
                </c:pt>
                <c:pt idx="321">
                  <c:v>96.05</c:v>
                </c:pt>
                <c:pt idx="322">
                  <c:v>96.05</c:v>
                </c:pt>
                <c:pt idx="323">
                  <c:v>96.05</c:v>
                </c:pt>
                <c:pt idx="324">
                  <c:v>96.05</c:v>
                </c:pt>
                <c:pt idx="325">
                  <c:v>96.05</c:v>
                </c:pt>
                <c:pt idx="326">
                  <c:v>96.05</c:v>
                </c:pt>
                <c:pt idx="327">
                  <c:v>96.05</c:v>
                </c:pt>
                <c:pt idx="328">
                  <c:v>96.05</c:v>
                </c:pt>
                <c:pt idx="329">
                  <c:v>96.05</c:v>
                </c:pt>
                <c:pt idx="330">
                  <c:v>96.05</c:v>
                </c:pt>
                <c:pt idx="331">
                  <c:v>96.05</c:v>
                </c:pt>
                <c:pt idx="332">
                  <c:v>96.05</c:v>
                </c:pt>
                <c:pt idx="333">
                  <c:v>96.05</c:v>
                </c:pt>
                <c:pt idx="334">
                  <c:v>96.05</c:v>
                </c:pt>
                <c:pt idx="335">
                  <c:v>96.05</c:v>
                </c:pt>
                <c:pt idx="336">
                  <c:v>96.05</c:v>
                </c:pt>
                <c:pt idx="337">
                  <c:v>96.05</c:v>
                </c:pt>
                <c:pt idx="338">
                  <c:v>96.05</c:v>
                </c:pt>
                <c:pt idx="339">
                  <c:v>96.05</c:v>
                </c:pt>
                <c:pt idx="340">
                  <c:v>96.05</c:v>
                </c:pt>
                <c:pt idx="341">
                  <c:v>96.05</c:v>
                </c:pt>
                <c:pt idx="342">
                  <c:v>96.05</c:v>
                </c:pt>
                <c:pt idx="343">
                  <c:v>96.05</c:v>
                </c:pt>
                <c:pt idx="344">
                  <c:v>96.05</c:v>
                </c:pt>
                <c:pt idx="345">
                  <c:v>96.05</c:v>
                </c:pt>
                <c:pt idx="346">
                  <c:v>96.05</c:v>
                </c:pt>
                <c:pt idx="347">
                  <c:v>96.05</c:v>
                </c:pt>
                <c:pt idx="348">
                  <c:v>96.05</c:v>
                </c:pt>
                <c:pt idx="349">
                  <c:v>96.05</c:v>
                </c:pt>
                <c:pt idx="350">
                  <c:v>96.05</c:v>
                </c:pt>
                <c:pt idx="351">
                  <c:v>96.05</c:v>
                </c:pt>
                <c:pt idx="352">
                  <c:v>96.05</c:v>
                </c:pt>
                <c:pt idx="353">
                  <c:v>96.05</c:v>
                </c:pt>
                <c:pt idx="354">
                  <c:v>96.05</c:v>
                </c:pt>
                <c:pt idx="355">
                  <c:v>96.05</c:v>
                </c:pt>
                <c:pt idx="356">
                  <c:v>96.05</c:v>
                </c:pt>
                <c:pt idx="357">
                  <c:v>96.05</c:v>
                </c:pt>
                <c:pt idx="358">
                  <c:v>96.05</c:v>
                </c:pt>
                <c:pt idx="359">
                  <c:v>96.05</c:v>
                </c:pt>
                <c:pt idx="360">
                  <c:v>96.05</c:v>
                </c:pt>
                <c:pt idx="361">
                  <c:v>96.05</c:v>
                </c:pt>
                <c:pt idx="362">
                  <c:v>96.05</c:v>
                </c:pt>
                <c:pt idx="363">
                  <c:v>96.05</c:v>
                </c:pt>
                <c:pt idx="364">
                  <c:v>96.05</c:v>
                </c:pt>
                <c:pt idx="365">
                  <c:v>96.05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0-4A6F-8331-84D0D6E2238A}"/>
            </c:ext>
          </c:extLst>
        </c:ser>
        <c:ser>
          <c:idx val="2"/>
          <c:order val="2"/>
          <c:tx>
            <c:strRef>
              <c:f>'حركة الأسعار'!$F$1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cat>
            <c:strRef>
              <c:f>'حركة الأسعار'!$A$2:$A$367</c:f>
              <c:strCache>
                <c:ptCount val="336"/>
                <c:pt idx="0">
                  <c:v>Jan</c:v>
                </c:pt>
                <c:pt idx="31">
                  <c:v>Feb</c:v>
                </c:pt>
                <c:pt idx="60">
                  <c:v>Mar</c:v>
                </c:pt>
                <c:pt idx="91">
                  <c:v>Apr</c:v>
                </c:pt>
                <c:pt idx="121">
                  <c:v>May</c:v>
                </c:pt>
                <c:pt idx="152">
                  <c:v>Jun</c:v>
                </c:pt>
                <c:pt idx="182">
                  <c:v>Jul</c:v>
                </c:pt>
                <c:pt idx="213">
                  <c:v>Aug</c:v>
                </c:pt>
                <c:pt idx="244">
                  <c:v>Sep</c:v>
                </c:pt>
                <c:pt idx="274">
                  <c:v>Oct</c:v>
                </c:pt>
                <c:pt idx="305">
                  <c:v>Nov</c:v>
                </c:pt>
                <c:pt idx="335">
                  <c:v>Dec</c:v>
                </c:pt>
              </c:strCache>
            </c:strRef>
          </c:cat>
          <c:val>
            <c:numRef>
              <c:f>'حركة الأسعار'!$F$2:$F$367</c:f>
              <c:numCache>
                <c:formatCode>_(* #,##0.00_);_(* \(#,##0.00\);_(* "-"??_);_(@_)</c:formatCode>
                <c:ptCount val="366"/>
                <c:pt idx="0">
                  <c:v>96.05</c:v>
                </c:pt>
                <c:pt idx="1">
                  <c:v>96.05</c:v>
                </c:pt>
                <c:pt idx="2">
                  <c:v>96.05</c:v>
                </c:pt>
                <c:pt idx="3">
                  <c:v>96.05</c:v>
                </c:pt>
                <c:pt idx="4">
                  <c:v>96.05</c:v>
                </c:pt>
                <c:pt idx="5">
                  <c:v>96.05</c:v>
                </c:pt>
                <c:pt idx="6">
                  <c:v>96.05</c:v>
                </c:pt>
                <c:pt idx="7">
                  <c:v>96.05</c:v>
                </c:pt>
                <c:pt idx="8">
                  <c:v>96.05</c:v>
                </c:pt>
                <c:pt idx="9">
                  <c:v>96.05</c:v>
                </c:pt>
                <c:pt idx="10">
                  <c:v>96.05</c:v>
                </c:pt>
                <c:pt idx="11">
                  <c:v>96.05</c:v>
                </c:pt>
                <c:pt idx="12">
                  <c:v>96.05</c:v>
                </c:pt>
                <c:pt idx="13">
                  <c:v>96.05</c:v>
                </c:pt>
                <c:pt idx="14">
                  <c:v>96.05</c:v>
                </c:pt>
                <c:pt idx="15">
                  <c:v>96.05</c:v>
                </c:pt>
                <c:pt idx="16">
                  <c:v>96.05</c:v>
                </c:pt>
                <c:pt idx="17">
                  <c:v>96.05</c:v>
                </c:pt>
                <c:pt idx="18">
                  <c:v>96.05</c:v>
                </c:pt>
                <c:pt idx="19">
                  <c:v>96.05</c:v>
                </c:pt>
                <c:pt idx="20">
                  <c:v>96.05</c:v>
                </c:pt>
                <c:pt idx="21">
                  <c:v>96.05</c:v>
                </c:pt>
                <c:pt idx="22">
                  <c:v>96.05</c:v>
                </c:pt>
                <c:pt idx="23">
                  <c:v>96.05</c:v>
                </c:pt>
                <c:pt idx="24">
                  <c:v>96.05</c:v>
                </c:pt>
                <c:pt idx="25">
                  <c:v>96.05</c:v>
                </c:pt>
                <c:pt idx="26">
                  <c:v>96.05</c:v>
                </c:pt>
                <c:pt idx="27">
                  <c:v>96.05</c:v>
                </c:pt>
                <c:pt idx="28">
                  <c:v>96.05</c:v>
                </c:pt>
                <c:pt idx="29">
                  <c:v>96.05</c:v>
                </c:pt>
                <c:pt idx="30">
                  <c:v>96.05</c:v>
                </c:pt>
                <c:pt idx="31">
                  <c:v>96.05</c:v>
                </c:pt>
                <c:pt idx="32">
                  <c:v>96.05</c:v>
                </c:pt>
                <c:pt idx="33">
                  <c:v>96.05</c:v>
                </c:pt>
                <c:pt idx="34">
                  <c:v>96.05</c:v>
                </c:pt>
                <c:pt idx="35">
                  <c:v>96.05</c:v>
                </c:pt>
                <c:pt idx="36">
                  <c:v>96.05</c:v>
                </c:pt>
                <c:pt idx="37">
                  <c:v>96.05</c:v>
                </c:pt>
                <c:pt idx="38">
                  <c:v>96.05</c:v>
                </c:pt>
                <c:pt idx="39">
                  <c:v>96.05</c:v>
                </c:pt>
                <c:pt idx="40">
                  <c:v>96.05</c:v>
                </c:pt>
                <c:pt idx="41">
                  <c:v>96.05</c:v>
                </c:pt>
                <c:pt idx="42">
                  <c:v>96.05</c:v>
                </c:pt>
                <c:pt idx="43">
                  <c:v>96.05</c:v>
                </c:pt>
                <c:pt idx="44">
                  <c:v>96.05</c:v>
                </c:pt>
                <c:pt idx="45">
                  <c:v>96.05</c:v>
                </c:pt>
                <c:pt idx="46">
                  <c:v>96.05</c:v>
                </c:pt>
                <c:pt idx="47">
                  <c:v>96.05</c:v>
                </c:pt>
                <c:pt idx="48">
                  <c:v>96.05</c:v>
                </c:pt>
                <c:pt idx="49">
                  <c:v>96.05</c:v>
                </c:pt>
                <c:pt idx="50">
                  <c:v>96.05</c:v>
                </c:pt>
                <c:pt idx="51">
                  <c:v>96.05</c:v>
                </c:pt>
                <c:pt idx="52">
                  <c:v>96.05</c:v>
                </c:pt>
                <c:pt idx="53">
                  <c:v>96.05</c:v>
                </c:pt>
                <c:pt idx="54">
                  <c:v>96.05</c:v>
                </c:pt>
                <c:pt idx="55">
                  <c:v>96.05</c:v>
                </c:pt>
                <c:pt idx="56">
                  <c:v>96.05</c:v>
                </c:pt>
                <c:pt idx="57">
                  <c:v>96.05</c:v>
                </c:pt>
                <c:pt idx="58">
                  <c:v>96.05</c:v>
                </c:pt>
                <c:pt idx="59">
                  <c:v>96.05</c:v>
                </c:pt>
                <c:pt idx="60">
                  <c:v>96.05</c:v>
                </c:pt>
                <c:pt idx="61">
                  <c:v>96.05</c:v>
                </c:pt>
                <c:pt idx="62">
                  <c:v>96.05</c:v>
                </c:pt>
                <c:pt idx="63">
                  <c:v>96.05</c:v>
                </c:pt>
                <c:pt idx="64">
                  <c:v>96.05</c:v>
                </c:pt>
                <c:pt idx="65">
                  <c:v>96.05</c:v>
                </c:pt>
                <c:pt idx="66">
                  <c:v>96.05</c:v>
                </c:pt>
                <c:pt idx="67">
                  <c:v>96.05</c:v>
                </c:pt>
                <c:pt idx="68">
                  <c:v>96.05</c:v>
                </c:pt>
                <c:pt idx="69">
                  <c:v>96.05</c:v>
                </c:pt>
                <c:pt idx="70">
                  <c:v>95.25</c:v>
                </c:pt>
                <c:pt idx="71">
                  <c:v>94.5</c:v>
                </c:pt>
                <c:pt idx="72">
                  <c:v>93.75</c:v>
                </c:pt>
                <c:pt idx="73">
                  <c:v>93.75</c:v>
                </c:pt>
                <c:pt idx="74">
                  <c:v>93.75</c:v>
                </c:pt>
                <c:pt idx="75">
                  <c:v>93.75</c:v>
                </c:pt>
                <c:pt idx="76">
                  <c:v>93.75</c:v>
                </c:pt>
                <c:pt idx="77">
                  <c:v>93</c:v>
                </c:pt>
                <c:pt idx="78">
                  <c:v>93</c:v>
                </c:pt>
                <c:pt idx="79">
                  <c:v>93</c:v>
                </c:pt>
                <c:pt idx="80">
                  <c:v>93</c:v>
                </c:pt>
                <c:pt idx="81">
                  <c:v>93</c:v>
                </c:pt>
                <c:pt idx="82">
                  <c:v>93</c:v>
                </c:pt>
                <c:pt idx="83">
                  <c:v>93</c:v>
                </c:pt>
                <c:pt idx="84">
                  <c:v>93</c:v>
                </c:pt>
                <c:pt idx="85">
                  <c:v>93</c:v>
                </c:pt>
                <c:pt idx="86">
                  <c:v>93</c:v>
                </c:pt>
                <c:pt idx="87">
                  <c:v>93</c:v>
                </c:pt>
                <c:pt idx="88">
                  <c:v>93</c:v>
                </c:pt>
                <c:pt idx="89">
                  <c:v>93</c:v>
                </c:pt>
                <c:pt idx="90">
                  <c:v>93</c:v>
                </c:pt>
                <c:pt idx="91">
                  <c:v>93</c:v>
                </c:pt>
                <c:pt idx="92">
                  <c:v>93</c:v>
                </c:pt>
                <c:pt idx="93">
                  <c:v>93</c:v>
                </c:pt>
                <c:pt idx="94">
                  <c:v>93</c:v>
                </c:pt>
                <c:pt idx="95">
                  <c:v>93</c:v>
                </c:pt>
                <c:pt idx="96">
                  <c:v>93</c:v>
                </c:pt>
                <c:pt idx="97">
                  <c:v>93</c:v>
                </c:pt>
                <c:pt idx="98">
                  <c:v>93</c:v>
                </c:pt>
                <c:pt idx="99">
                  <c:v>93</c:v>
                </c:pt>
                <c:pt idx="100">
                  <c:v>93</c:v>
                </c:pt>
                <c:pt idx="101">
                  <c:v>93</c:v>
                </c:pt>
                <c:pt idx="102">
                  <c:v>93</c:v>
                </c:pt>
                <c:pt idx="103">
                  <c:v>93</c:v>
                </c:pt>
                <c:pt idx="104">
                  <c:v>93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93</c:v>
                </c:pt>
                <c:pt idx="109">
                  <c:v>93</c:v>
                </c:pt>
                <c:pt idx="110">
                  <c:v>93</c:v>
                </c:pt>
                <c:pt idx="111">
                  <c:v>93</c:v>
                </c:pt>
                <c:pt idx="112">
                  <c:v>92.25</c:v>
                </c:pt>
                <c:pt idx="113">
                  <c:v>91.5</c:v>
                </c:pt>
                <c:pt idx="114">
                  <c:v>90.75</c:v>
                </c:pt>
                <c:pt idx="115">
                  <c:v>90.75</c:v>
                </c:pt>
                <c:pt idx="116">
                  <c:v>90.75</c:v>
                </c:pt>
                <c:pt idx="117">
                  <c:v>90.75</c:v>
                </c:pt>
                <c:pt idx="118">
                  <c:v>90.75</c:v>
                </c:pt>
                <c:pt idx="119">
                  <c:v>91</c:v>
                </c:pt>
                <c:pt idx="120">
                  <c:v>91</c:v>
                </c:pt>
                <c:pt idx="121">
                  <c:v>91</c:v>
                </c:pt>
                <c:pt idx="122">
                  <c:v>91</c:v>
                </c:pt>
                <c:pt idx="123">
                  <c:v>91</c:v>
                </c:pt>
                <c:pt idx="124">
                  <c:v>91</c:v>
                </c:pt>
                <c:pt idx="125">
                  <c:v>91</c:v>
                </c:pt>
                <c:pt idx="126">
                  <c:v>91</c:v>
                </c:pt>
                <c:pt idx="127">
                  <c:v>90.25</c:v>
                </c:pt>
                <c:pt idx="128">
                  <c:v>94.75</c:v>
                </c:pt>
                <c:pt idx="129">
                  <c:v>94.75</c:v>
                </c:pt>
                <c:pt idx="130">
                  <c:v>94.75</c:v>
                </c:pt>
                <c:pt idx="131">
                  <c:v>94.75</c:v>
                </c:pt>
                <c:pt idx="132">
                  <c:v>94.75</c:v>
                </c:pt>
                <c:pt idx="133">
                  <c:v>99.25</c:v>
                </c:pt>
                <c:pt idx="134">
                  <c:v>101.97</c:v>
                </c:pt>
                <c:pt idx="135">
                  <c:v>106</c:v>
                </c:pt>
                <c:pt idx="136">
                  <c:v>106</c:v>
                </c:pt>
                <c:pt idx="137">
                  <c:v>106</c:v>
                </c:pt>
                <c:pt idx="138">
                  <c:v>106</c:v>
                </c:pt>
                <c:pt idx="139">
                  <c:v>106</c:v>
                </c:pt>
                <c:pt idx="140">
                  <c:v>110.99</c:v>
                </c:pt>
                <c:pt idx="141">
                  <c:v>116.5</c:v>
                </c:pt>
                <c:pt idx="142">
                  <c:v>121.48</c:v>
                </c:pt>
                <c:pt idx="143">
                  <c:v>121.48</c:v>
                </c:pt>
                <c:pt idx="144">
                  <c:v>121.48</c:v>
                </c:pt>
                <c:pt idx="145">
                  <c:v>121.48</c:v>
                </c:pt>
                <c:pt idx="146">
                  <c:v>121.48</c:v>
                </c:pt>
                <c:pt idx="147">
                  <c:v>125.63</c:v>
                </c:pt>
                <c:pt idx="148">
                  <c:v>131.25</c:v>
                </c:pt>
                <c:pt idx="149">
                  <c:v>131.25</c:v>
                </c:pt>
                <c:pt idx="150">
                  <c:v>131.25</c:v>
                </c:pt>
                <c:pt idx="151">
                  <c:v>131.25</c:v>
                </c:pt>
                <c:pt idx="152">
                  <c:v>131.25</c:v>
                </c:pt>
                <c:pt idx="153">
                  <c:v>131.25</c:v>
                </c:pt>
                <c:pt idx="154">
                  <c:v>131.25</c:v>
                </c:pt>
                <c:pt idx="155">
                  <c:v>131.25</c:v>
                </c:pt>
                <c:pt idx="156">
                  <c:v>131.25</c:v>
                </c:pt>
                <c:pt idx="157">
                  <c:v>131.25</c:v>
                </c:pt>
                <c:pt idx="158">
                  <c:v>131.25</c:v>
                </c:pt>
                <c:pt idx="159">
                  <c:v>131.25</c:v>
                </c:pt>
                <c:pt idx="160">
                  <c:v>131.25</c:v>
                </c:pt>
                <c:pt idx="161">
                  <c:v>131.25</c:v>
                </c:pt>
                <c:pt idx="162">
                  <c:v>131.25</c:v>
                </c:pt>
                <c:pt idx="163">
                  <c:v>131.25</c:v>
                </c:pt>
                <c:pt idx="164">
                  <c:v>131.25</c:v>
                </c:pt>
                <c:pt idx="165">
                  <c:v>131.25</c:v>
                </c:pt>
                <c:pt idx="166">
                  <c:v>131.25</c:v>
                </c:pt>
                <c:pt idx="167">
                  <c:v>131.25</c:v>
                </c:pt>
                <c:pt idx="168">
                  <c:v>131.25</c:v>
                </c:pt>
                <c:pt idx="169">
                  <c:v>131.25</c:v>
                </c:pt>
                <c:pt idx="170">
                  <c:v>131.25</c:v>
                </c:pt>
                <c:pt idx="171">
                  <c:v>131.25</c:v>
                </c:pt>
                <c:pt idx="172">
                  <c:v>131.25</c:v>
                </c:pt>
                <c:pt idx="173">
                  <c:v>131.25</c:v>
                </c:pt>
                <c:pt idx="174">
                  <c:v>131.25</c:v>
                </c:pt>
                <c:pt idx="175">
                  <c:v>131.25</c:v>
                </c:pt>
                <c:pt idx="176">
                  <c:v>131.25</c:v>
                </c:pt>
                <c:pt idx="177">
                  <c:v>131.25</c:v>
                </c:pt>
                <c:pt idx="178">
                  <c:v>131.25</c:v>
                </c:pt>
                <c:pt idx="179">
                  <c:v>131.25</c:v>
                </c:pt>
                <c:pt idx="180">
                  <c:v>131.25</c:v>
                </c:pt>
                <c:pt idx="181">
                  <c:v>131.25</c:v>
                </c:pt>
                <c:pt idx="182">
                  <c:v>131.25</c:v>
                </c:pt>
                <c:pt idx="183">
                  <c:v>131.25</c:v>
                </c:pt>
                <c:pt idx="184">
                  <c:v>131.25</c:v>
                </c:pt>
                <c:pt idx="185">
                  <c:v>131.25</c:v>
                </c:pt>
                <c:pt idx="186">
                  <c:v>131.25</c:v>
                </c:pt>
                <c:pt idx="187">
                  <c:v>131.25</c:v>
                </c:pt>
                <c:pt idx="188">
                  <c:v>131.25</c:v>
                </c:pt>
                <c:pt idx="189">
                  <c:v>128.75</c:v>
                </c:pt>
                <c:pt idx="190">
                  <c:v>126.25</c:v>
                </c:pt>
                <c:pt idx="191">
                  <c:v>123.75</c:v>
                </c:pt>
                <c:pt idx="192">
                  <c:v>123.75</c:v>
                </c:pt>
                <c:pt idx="193">
                  <c:v>123.75</c:v>
                </c:pt>
                <c:pt idx="194">
                  <c:v>123.75</c:v>
                </c:pt>
                <c:pt idx="195">
                  <c:v>123.75</c:v>
                </c:pt>
                <c:pt idx="196">
                  <c:v>121.5</c:v>
                </c:pt>
                <c:pt idx="197">
                  <c:v>119.25</c:v>
                </c:pt>
                <c:pt idx="198">
                  <c:v>117</c:v>
                </c:pt>
                <c:pt idx="199">
                  <c:v>117</c:v>
                </c:pt>
                <c:pt idx="200">
                  <c:v>117</c:v>
                </c:pt>
                <c:pt idx="201">
                  <c:v>117</c:v>
                </c:pt>
                <c:pt idx="202">
                  <c:v>117</c:v>
                </c:pt>
                <c:pt idx="203">
                  <c:v>114.75</c:v>
                </c:pt>
                <c:pt idx="204">
                  <c:v>112.5</c:v>
                </c:pt>
                <c:pt idx="205">
                  <c:v>110.25</c:v>
                </c:pt>
                <c:pt idx="206">
                  <c:v>110.25</c:v>
                </c:pt>
                <c:pt idx="207">
                  <c:v>110.25</c:v>
                </c:pt>
                <c:pt idx="208">
                  <c:v>110.25</c:v>
                </c:pt>
                <c:pt idx="209">
                  <c:v>110.25</c:v>
                </c:pt>
                <c:pt idx="210">
                  <c:v>108.25</c:v>
                </c:pt>
                <c:pt idx="211">
                  <c:v>106.25</c:v>
                </c:pt>
                <c:pt idx="212">
                  <c:v>104.25</c:v>
                </c:pt>
                <c:pt idx="213">
                  <c:v>104.25</c:v>
                </c:pt>
                <c:pt idx="214">
                  <c:v>104.25</c:v>
                </c:pt>
                <c:pt idx="215">
                  <c:v>104.25</c:v>
                </c:pt>
                <c:pt idx="216">
                  <c:v>104.25</c:v>
                </c:pt>
                <c:pt idx="217">
                  <c:v>102.53</c:v>
                </c:pt>
                <c:pt idx="218">
                  <c:v>101.07</c:v>
                </c:pt>
                <c:pt idx="219">
                  <c:v>106</c:v>
                </c:pt>
                <c:pt idx="220">
                  <c:v>106</c:v>
                </c:pt>
                <c:pt idx="221">
                  <c:v>106</c:v>
                </c:pt>
                <c:pt idx="222">
                  <c:v>106</c:v>
                </c:pt>
                <c:pt idx="223">
                  <c:v>106</c:v>
                </c:pt>
                <c:pt idx="224">
                  <c:v>109.74</c:v>
                </c:pt>
                <c:pt idx="225">
                  <c:v>110</c:v>
                </c:pt>
                <c:pt idx="226">
                  <c:v>109.09</c:v>
                </c:pt>
                <c:pt idx="227">
                  <c:v>109.09</c:v>
                </c:pt>
                <c:pt idx="228">
                  <c:v>109.09</c:v>
                </c:pt>
                <c:pt idx="229">
                  <c:v>109.09</c:v>
                </c:pt>
                <c:pt idx="230">
                  <c:v>109.09</c:v>
                </c:pt>
                <c:pt idx="231">
                  <c:v>107.11</c:v>
                </c:pt>
                <c:pt idx="232">
                  <c:v>107.11</c:v>
                </c:pt>
                <c:pt idx="233">
                  <c:v>106.25</c:v>
                </c:pt>
                <c:pt idx="234">
                  <c:v>106.25</c:v>
                </c:pt>
                <c:pt idx="235">
                  <c:v>106.25</c:v>
                </c:pt>
                <c:pt idx="236">
                  <c:v>106.25</c:v>
                </c:pt>
                <c:pt idx="237">
                  <c:v>106.25</c:v>
                </c:pt>
                <c:pt idx="238">
                  <c:v>104.25</c:v>
                </c:pt>
                <c:pt idx="239">
                  <c:v>104.25</c:v>
                </c:pt>
                <c:pt idx="240">
                  <c:v>102.26</c:v>
                </c:pt>
                <c:pt idx="241">
                  <c:v>102.26</c:v>
                </c:pt>
                <c:pt idx="242">
                  <c:v>102.26</c:v>
                </c:pt>
                <c:pt idx="243">
                  <c:v>102.26</c:v>
                </c:pt>
                <c:pt idx="244">
                  <c:v>102.26</c:v>
                </c:pt>
                <c:pt idx="245">
                  <c:v>104.81</c:v>
                </c:pt>
                <c:pt idx="246">
                  <c:v>103.03</c:v>
                </c:pt>
                <c:pt idx="247">
                  <c:v>105.96</c:v>
                </c:pt>
                <c:pt idx="248">
                  <c:v>105.96</c:v>
                </c:pt>
                <c:pt idx="249">
                  <c:v>105.96</c:v>
                </c:pt>
                <c:pt idx="250">
                  <c:v>105.96</c:v>
                </c:pt>
                <c:pt idx="251">
                  <c:v>105.96</c:v>
                </c:pt>
                <c:pt idx="252">
                  <c:v>104.09</c:v>
                </c:pt>
                <c:pt idx="253">
                  <c:v>102.47</c:v>
                </c:pt>
                <c:pt idx="254">
                  <c:v>103.1</c:v>
                </c:pt>
                <c:pt idx="255">
                  <c:v>103.1</c:v>
                </c:pt>
                <c:pt idx="256">
                  <c:v>103.1</c:v>
                </c:pt>
                <c:pt idx="257">
                  <c:v>103.1</c:v>
                </c:pt>
                <c:pt idx="258">
                  <c:v>103.1</c:v>
                </c:pt>
                <c:pt idx="259">
                  <c:v>101.93</c:v>
                </c:pt>
                <c:pt idx="260">
                  <c:v>101.93</c:v>
                </c:pt>
                <c:pt idx="261">
                  <c:v>101.93</c:v>
                </c:pt>
                <c:pt idx="262">
                  <c:v>101.93</c:v>
                </c:pt>
                <c:pt idx="263">
                  <c:v>101.93</c:v>
                </c:pt>
                <c:pt idx="264">
                  <c:v>101.93</c:v>
                </c:pt>
                <c:pt idx="265">
                  <c:v>101.93</c:v>
                </c:pt>
                <c:pt idx="266">
                  <c:v>106.65</c:v>
                </c:pt>
                <c:pt idx="267">
                  <c:v>104.84</c:v>
                </c:pt>
                <c:pt idx="268">
                  <c:v>102.81</c:v>
                </c:pt>
                <c:pt idx="269">
                  <c:v>102.81</c:v>
                </c:pt>
                <c:pt idx="270">
                  <c:v>102.81</c:v>
                </c:pt>
                <c:pt idx="271">
                  <c:v>102.81</c:v>
                </c:pt>
                <c:pt idx="272">
                  <c:v>102.81</c:v>
                </c:pt>
                <c:pt idx="273">
                  <c:v>101.59</c:v>
                </c:pt>
                <c:pt idx="274">
                  <c:v>101.71</c:v>
                </c:pt>
                <c:pt idx="275">
                  <c:v>101.69</c:v>
                </c:pt>
                <c:pt idx="276">
                  <c:v>101.69</c:v>
                </c:pt>
                <c:pt idx="277">
                  <c:v>101.69</c:v>
                </c:pt>
                <c:pt idx="278">
                  <c:v>101.69</c:v>
                </c:pt>
                <c:pt idx="279">
                  <c:v>101.69</c:v>
                </c:pt>
                <c:pt idx="280">
                  <c:v>101.69</c:v>
                </c:pt>
                <c:pt idx="281">
                  <c:v>101.69</c:v>
                </c:pt>
                <c:pt idx="282">
                  <c:v>103.35</c:v>
                </c:pt>
                <c:pt idx="283">
                  <c:v>103.35</c:v>
                </c:pt>
                <c:pt idx="284">
                  <c:v>103.35</c:v>
                </c:pt>
                <c:pt idx="285">
                  <c:v>103.35</c:v>
                </c:pt>
                <c:pt idx="286">
                  <c:v>103.35</c:v>
                </c:pt>
                <c:pt idx="287">
                  <c:v>103.35</c:v>
                </c:pt>
                <c:pt idx="288">
                  <c:v>103.35</c:v>
                </c:pt>
                <c:pt idx="289">
                  <c:v>103.35</c:v>
                </c:pt>
                <c:pt idx="290">
                  <c:v>103.35</c:v>
                </c:pt>
                <c:pt idx="291">
                  <c:v>103.35</c:v>
                </c:pt>
                <c:pt idx="292">
                  <c:v>103.35</c:v>
                </c:pt>
                <c:pt idx="293">
                  <c:v>103.35</c:v>
                </c:pt>
                <c:pt idx="294">
                  <c:v>103.35</c:v>
                </c:pt>
                <c:pt idx="295">
                  <c:v>103.35</c:v>
                </c:pt>
                <c:pt idx="296">
                  <c:v>101.99</c:v>
                </c:pt>
                <c:pt idx="297">
                  <c:v>101.99</c:v>
                </c:pt>
                <c:pt idx="298">
                  <c:v>101.99</c:v>
                </c:pt>
                <c:pt idx="299">
                  <c:v>101.99</c:v>
                </c:pt>
                <c:pt idx="300">
                  <c:v>101.99</c:v>
                </c:pt>
                <c:pt idx="301">
                  <c:v>101.99</c:v>
                </c:pt>
                <c:pt idx="302">
                  <c:v>101.99</c:v>
                </c:pt>
                <c:pt idx="303">
                  <c:v>101.99</c:v>
                </c:pt>
                <c:pt idx="304">
                  <c:v>101.99</c:v>
                </c:pt>
                <c:pt idx="305">
                  <c:v>101.99</c:v>
                </c:pt>
                <c:pt idx="306">
                  <c:v>101.99</c:v>
                </c:pt>
                <c:pt idx="307">
                  <c:v>101.99</c:v>
                </c:pt>
                <c:pt idx="308">
                  <c:v>102.79</c:v>
                </c:pt>
                <c:pt idx="309">
                  <c:v>102.79</c:v>
                </c:pt>
                <c:pt idx="310">
                  <c:v>102.79</c:v>
                </c:pt>
                <c:pt idx="311">
                  <c:v>102.79</c:v>
                </c:pt>
                <c:pt idx="312">
                  <c:v>102.79</c:v>
                </c:pt>
                <c:pt idx="313">
                  <c:v>102.79</c:v>
                </c:pt>
                <c:pt idx="314">
                  <c:v>102.79</c:v>
                </c:pt>
                <c:pt idx="315">
                  <c:v>102.69</c:v>
                </c:pt>
                <c:pt idx="316">
                  <c:v>102.69</c:v>
                </c:pt>
                <c:pt idx="317">
                  <c:v>100.9</c:v>
                </c:pt>
                <c:pt idx="318">
                  <c:v>100.9</c:v>
                </c:pt>
                <c:pt idx="319">
                  <c:v>100.9</c:v>
                </c:pt>
                <c:pt idx="320">
                  <c:v>100.9</c:v>
                </c:pt>
                <c:pt idx="321">
                  <c:v>100.9</c:v>
                </c:pt>
                <c:pt idx="322">
                  <c:v>99.7</c:v>
                </c:pt>
                <c:pt idx="323">
                  <c:v>99.18</c:v>
                </c:pt>
                <c:pt idx="324">
                  <c:v>98.95</c:v>
                </c:pt>
                <c:pt idx="325">
                  <c:v>98.95</c:v>
                </c:pt>
                <c:pt idx="326">
                  <c:v>98.95</c:v>
                </c:pt>
                <c:pt idx="327">
                  <c:v>98.95</c:v>
                </c:pt>
                <c:pt idx="328">
                  <c:v>98.95</c:v>
                </c:pt>
                <c:pt idx="329">
                  <c:v>98.95</c:v>
                </c:pt>
                <c:pt idx="330">
                  <c:v>100.37</c:v>
                </c:pt>
                <c:pt idx="331">
                  <c:v>100.37</c:v>
                </c:pt>
                <c:pt idx="332">
                  <c:v>100.37</c:v>
                </c:pt>
                <c:pt idx="333">
                  <c:v>100.37</c:v>
                </c:pt>
                <c:pt idx="334">
                  <c:v>100.37</c:v>
                </c:pt>
                <c:pt idx="335">
                  <c:v>100.37</c:v>
                </c:pt>
                <c:pt idx="336">
                  <c:v>100.37</c:v>
                </c:pt>
                <c:pt idx="337">
                  <c:v>98.86</c:v>
                </c:pt>
                <c:pt idx="338">
                  <c:v>98.05</c:v>
                </c:pt>
                <c:pt idx="339">
                  <c:v>98.05</c:v>
                </c:pt>
                <c:pt idx="340">
                  <c:v>98.05</c:v>
                </c:pt>
                <c:pt idx="341">
                  <c:v>98.05</c:v>
                </c:pt>
                <c:pt idx="342">
                  <c:v>98.05</c:v>
                </c:pt>
                <c:pt idx="343">
                  <c:v>97.85</c:v>
                </c:pt>
                <c:pt idx="344">
                  <c:v>97.85</c:v>
                </c:pt>
                <c:pt idx="345">
                  <c:v>97.85</c:v>
                </c:pt>
                <c:pt idx="346">
                  <c:v>97.85</c:v>
                </c:pt>
                <c:pt idx="347">
                  <c:v>97.85</c:v>
                </c:pt>
                <c:pt idx="348">
                  <c:v>97.85</c:v>
                </c:pt>
                <c:pt idx="349">
                  <c:v>97.85</c:v>
                </c:pt>
                <c:pt idx="350">
                  <c:v>97.85</c:v>
                </c:pt>
                <c:pt idx="351">
                  <c:v>99.39</c:v>
                </c:pt>
                <c:pt idx="352">
                  <c:v>99.39</c:v>
                </c:pt>
                <c:pt idx="353">
                  <c:v>99.39</c:v>
                </c:pt>
                <c:pt idx="354">
                  <c:v>99.39</c:v>
                </c:pt>
                <c:pt idx="355">
                  <c:v>99.39</c:v>
                </c:pt>
                <c:pt idx="356">
                  <c:v>99.39</c:v>
                </c:pt>
                <c:pt idx="357">
                  <c:v>98.59</c:v>
                </c:pt>
                <c:pt idx="358">
                  <c:v>98.59</c:v>
                </c:pt>
                <c:pt idx="359">
                  <c:v>98.59</c:v>
                </c:pt>
                <c:pt idx="360">
                  <c:v>98.59</c:v>
                </c:pt>
                <c:pt idx="361">
                  <c:v>98.59</c:v>
                </c:pt>
                <c:pt idx="362">
                  <c:v>98.59</c:v>
                </c:pt>
                <c:pt idx="363">
                  <c:v>98.59</c:v>
                </c:pt>
                <c:pt idx="364">
                  <c:v>98.59</c:v>
                </c:pt>
                <c:pt idx="365">
                  <c:v>98.59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00-4A6F-8331-84D0D6E22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95637568"/>
        <c:axId val="-1195659328"/>
      </c:lineChart>
      <c:catAx>
        <c:axId val="-119563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-1195659328"/>
        <c:crosses val="autoZero"/>
        <c:auto val="1"/>
        <c:lblAlgn val="ctr"/>
        <c:lblOffset val="100"/>
        <c:noMultiLvlLbl val="0"/>
      </c:catAx>
      <c:valAx>
        <c:axId val="-119565932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-11956375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485775</xdr:colOff>
      <xdr:row>9</xdr:row>
      <xdr:rowOff>57150</xdr:rowOff>
    </xdr:from>
    <xdr:to>
      <xdr:col>18</xdr:col>
      <xdr:colOff>561974</xdr:colOff>
      <xdr:row>26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javascript:get_page_detail('issuers_company_directors.php&amp;id=221&amp;search=')" TargetMode="External"/><Relationship Id="rId2" Type="http://schemas.openxmlformats.org/officeDocument/2006/relationships/hyperlink" Target="javascript:get_page_detail('issuers_company_directors.php&amp;id=219&amp;search=')" TargetMode="External"/><Relationship Id="rId1" Type="http://schemas.openxmlformats.org/officeDocument/2006/relationships/hyperlink" Target="javascript:get_page_detail('issuers_company_directors.php&amp;id=217&amp;search=')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javascript:get_page_detail('issuers_company_directors.php&amp;id=265&amp;search=')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7"/>
  <sheetViews>
    <sheetView topLeftCell="E4" workbookViewId="0">
      <selection activeCell="L31" sqref="L31"/>
    </sheetView>
  </sheetViews>
  <sheetFormatPr defaultRowHeight="15" x14ac:dyDescent="0.25"/>
  <cols>
    <col min="2" max="2" width="8" customWidth="1"/>
  </cols>
  <sheetData>
    <row r="1" spans="1:6" x14ac:dyDescent="0.25">
      <c r="B1">
        <v>2009</v>
      </c>
      <c r="C1">
        <v>2010</v>
      </c>
      <c r="D1">
        <v>2011</v>
      </c>
      <c r="E1">
        <v>2012</v>
      </c>
      <c r="F1">
        <v>2013</v>
      </c>
    </row>
    <row r="2" spans="1:6" x14ac:dyDescent="0.25">
      <c r="A2" s="204" t="s">
        <v>219</v>
      </c>
      <c r="B2" s="64"/>
      <c r="C2" s="64"/>
      <c r="D2" s="64"/>
      <c r="E2" s="64">
        <v>107.8</v>
      </c>
      <c r="F2" s="64">
        <v>96.05</v>
      </c>
    </row>
    <row r="3" spans="1:6" x14ac:dyDescent="0.25">
      <c r="A3" s="204"/>
      <c r="B3" s="64"/>
      <c r="C3" s="64"/>
      <c r="D3" s="64"/>
      <c r="E3" s="64">
        <v>107.8</v>
      </c>
      <c r="F3" s="64">
        <v>96.05</v>
      </c>
    </row>
    <row r="4" spans="1:6" x14ac:dyDescent="0.25">
      <c r="A4" s="204"/>
      <c r="B4" s="64"/>
      <c r="C4" s="64"/>
      <c r="D4" s="64"/>
      <c r="E4" s="64">
        <v>107.8</v>
      </c>
      <c r="F4" s="64">
        <v>96.05</v>
      </c>
    </row>
    <row r="5" spans="1:6" x14ac:dyDescent="0.25">
      <c r="A5" s="204"/>
      <c r="B5" s="64"/>
      <c r="C5" s="64"/>
      <c r="D5" s="64"/>
      <c r="E5" s="64">
        <v>105.7</v>
      </c>
      <c r="F5" s="64">
        <v>96.05</v>
      </c>
    </row>
    <row r="6" spans="1:6" x14ac:dyDescent="0.25">
      <c r="A6" s="204"/>
      <c r="B6" s="64"/>
      <c r="C6" s="64"/>
      <c r="D6" s="64"/>
      <c r="E6" s="64">
        <v>105.7</v>
      </c>
      <c r="F6" s="64">
        <v>96.05</v>
      </c>
    </row>
    <row r="7" spans="1:6" x14ac:dyDescent="0.25">
      <c r="A7" s="204"/>
      <c r="B7" s="64"/>
      <c r="C7" s="64"/>
      <c r="D7" s="64"/>
      <c r="E7" s="64">
        <v>105.7</v>
      </c>
      <c r="F7" s="64">
        <v>96.05</v>
      </c>
    </row>
    <row r="8" spans="1:6" x14ac:dyDescent="0.25">
      <c r="A8" s="204"/>
      <c r="B8" s="64"/>
      <c r="C8" s="64"/>
      <c r="D8" s="64"/>
      <c r="E8" s="64">
        <v>105.7</v>
      </c>
      <c r="F8" s="64">
        <v>96.05</v>
      </c>
    </row>
    <row r="9" spans="1:6" x14ac:dyDescent="0.25">
      <c r="A9" s="204"/>
      <c r="B9" s="64"/>
      <c r="C9" s="64"/>
      <c r="D9" s="64"/>
      <c r="E9" s="64">
        <v>105.7</v>
      </c>
      <c r="F9" s="64">
        <v>96.05</v>
      </c>
    </row>
    <row r="10" spans="1:6" x14ac:dyDescent="0.25">
      <c r="A10" s="204"/>
      <c r="B10" s="64"/>
      <c r="C10" s="64"/>
      <c r="D10" s="64"/>
      <c r="E10" s="64">
        <v>103.6</v>
      </c>
      <c r="F10" s="64">
        <v>96.05</v>
      </c>
    </row>
    <row r="11" spans="1:6" x14ac:dyDescent="0.25">
      <c r="A11" s="204"/>
      <c r="B11" s="64"/>
      <c r="C11" s="64"/>
      <c r="D11" s="64"/>
      <c r="E11" s="64">
        <v>101.6</v>
      </c>
      <c r="F11" s="64">
        <v>96.05</v>
      </c>
    </row>
    <row r="12" spans="1:6" x14ac:dyDescent="0.25">
      <c r="A12" s="204"/>
      <c r="B12" s="64"/>
      <c r="C12" s="64"/>
      <c r="D12" s="64"/>
      <c r="E12" s="64">
        <v>99.6</v>
      </c>
      <c r="F12" s="64">
        <v>96.05</v>
      </c>
    </row>
    <row r="13" spans="1:6" x14ac:dyDescent="0.25">
      <c r="A13" s="204"/>
      <c r="B13" s="64"/>
      <c r="C13" s="64"/>
      <c r="D13" s="64"/>
      <c r="E13" s="64">
        <v>99.6</v>
      </c>
      <c r="F13" s="64">
        <v>96.05</v>
      </c>
    </row>
    <row r="14" spans="1:6" x14ac:dyDescent="0.25">
      <c r="A14" s="204"/>
      <c r="B14" s="64"/>
      <c r="C14" s="64"/>
      <c r="D14" s="64"/>
      <c r="E14" s="64">
        <v>99.6</v>
      </c>
      <c r="F14" s="64">
        <v>96.05</v>
      </c>
    </row>
    <row r="15" spans="1:6" x14ac:dyDescent="0.25">
      <c r="A15" s="204"/>
      <c r="B15" s="64"/>
      <c r="C15" s="64"/>
      <c r="D15" s="64"/>
      <c r="E15" s="64">
        <v>99.6</v>
      </c>
      <c r="F15" s="64">
        <v>96.05</v>
      </c>
    </row>
    <row r="16" spans="1:6" x14ac:dyDescent="0.25">
      <c r="A16" s="204"/>
      <c r="B16" s="64"/>
      <c r="C16" s="64"/>
      <c r="D16" s="64"/>
      <c r="E16" s="64">
        <v>99.6</v>
      </c>
      <c r="F16" s="64">
        <v>96.05</v>
      </c>
    </row>
    <row r="17" spans="1:6" x14ac:dyDescent="0.25">
      <c r="A17" s="204"/>
      <c r="B17" s="64"/>
      <c r="C17" s="64"/>
      <c r="D17" s="64"/>
      <c r="E17" s="64">
        <v>98.65</v>
      </c>
      <c r="F17" s="64">
        <v>96.05</v>
      </c>
    </row>
    <row r="18" spans="1:6" x14ac:dyDescent="0.25">
      <c r="A18" s="204"/>
      <c r="B18" s="64"/>
      <c r="C18" s="64"/>
      <c r="D18" s="64"/>
      <c r="E18" s="64">
        <v>97.7</v>
      </c>
      <c r="F18" s="64">
        <v>96.05</v>
      </c>
    </row>
    <row r="19" spans="1:6" x14ac:dyDescent="0.25">
      <c r="A19" s="204"/>
      <c r="B19" s="64"/>
      <c r="C19" s="64"/>
      <c r="D19" s="64"/>
      <c r="E19" s="64">
        <v>96.8</v>
      </c>
      <c r="F19" s="64">
        <v>96.05</v>
      </c>
    </row>
    <row r="20" spans="1:6" x14ac:dyDescent="0.25">
      <c r="A20" s="204"/>
      <c r="B20" s="64"/>
      <c r="C20" s="64"/>
      <c r="D20" s="64"/>
      <c r="E20" s="64">
        <v>96.8</v>
      </c>
      <c r="F20" s="64">
        <v>96.05</v>
      </c>
    </row>
    <row r="21" spans="1:6" x14ac:dyDescent="0.25">
      <c r="A21" s="204"/>
      <c r="B21" s="64"/>
      <c r="C21" s="64"/>
      <c r="D21" s="64"/>
      <c r="E21" s="64">
        <v>96.8</v>
      </c>
      <c r="F21" s="64">
        <v>96.05</v>
      </c>
    </row>
    <row r="22" spans="1:6" x14ac:dyDescent="0.25">
      <c r="A22" s="204"/>
      <c r="B22" s="64"/>
      <c r="C22" s="64"/>
      <c r="D22" s="64"/>
      <c r="E22" s="64">
        <v>96.8</v>
      </c>
      <c r="F22" s="64">
        <v>96.05</v>
      </c>
    </row>
    <row r="23" spans="1:6" x14ac:dyDescent="0.25">
      <c r="A23" s="204"/>
      <c r="B23" s="64"/>
      <c r="C23" s="64"/>
      <c r="D23" s="64"/>
      <c r="E23" s="64">
        <v>96.8</v>
      </c>
      <c r="F23" s="64">
        <v>96.05</v>
      </c>
    </row>
    <row r="24" spans="1:6" x14ac:dyDescent="0.25">
      <c r="A24" s="204"/>
      <c r="B24" s="64"/>
      <c r="C24" s="64"/>
      <c r="D24" s="64">
        <v>87.6</v>
      </c>
      <c r="E24" s="64">
        <v>95.85</v>
      </c>
      <c r="F24" s="64">
        <v>96.05</v>
      </c>
    </row>
    <row r="25" spans="1:6" x14ac:dyDescent="0.25">
      <c r="A25" s="204"/>
      <c r="B25" s="64"/>
      <c r="C25" s="64"/>
      <c r="D25" s="64">
        <v>87.6</v>
      </c>
      <c r="E25" s="64">
        <v>94.9</v>
      </c>
      <c r="F25" s="64">
        <v>96.05</v>
      </c>
    </row>
    <row r="26" spans="1:6" x14ac:dyDescent="0.25">
      <c r="A26" s="204"/>
      <c r="B26" s="64"/>
      <c r="C26" s="64"/>
      <c r="D26" s="64">
        <v>87.6</v>
      </c>
      <c r="E26" s="64">
        <v>94.9</v>
      </c>
      <c r="F26" s="64">
        <v>96.05</v>
      </c>
    </row>
    <row r="27" spans="1:6" x14ac:dyDescent="0.25">
      <c r="A27" s="204"/>
      <c r="B27" s="64"/>
      <c r="C27" s="64"/>
      <c r="D27" s="64">
        <v>87.6</v>
      </c>
      <c r="E27" s="64">
        <v>94.9</v>
      </c>
      <c r="F27" s="64">
        <v>96.05</v>
      </c>
    </row>
    <row r="28" spans="1:6" x14ac:dyDescent="0.25">
      <c r="A28" s="204"/>
      <c r="B28" s="64"/>
      <c r="C28" s="64"/>
      <c r="D28" s="64">
        <v>87.6</v>
      </c>
      <c r="E28" s="64">
        <v>94.9</v>
      </c>
      <c r="F28" s="64">
        <v>96.05</v>
      </c>
    </row>
    <row r="29" spans="1:6" x14ac:dyDescent="0.25">
      <c r="A29" s="204"/>
      <c r="B29" s="64"/>
      <c r="C29" s="64"/>
      <c r="D29" s="64">
        <v>87.6</v>
      </c>
      <c r="E29" s="64">
        <v>94.9</v>
      </c>
      <c r="F29" s="64">
        <v>96.05</v>
      </c>
    </row>
    <row r="30" spans="1:6" x14ac:dyDescent="0.25">
      <c r="A30" s="204"/>
      <c r="B30" s="64"/>
      <c r="C30" s="64"/>
      <c r="D30" s="64">
        <v>87.6</v>
      </c>
      <c r="E30" s="64">
        <v>94.9</v>
      </c>
      <c r="F30" s="64">
        <v>96.05</v>
      </c>
    </row>
    <row r="31" spans="1:6" x14ac:dyDescent="0.25">
      <c r="A31" s="204"/>
      <c r="B31" s="64"/>
      <c r="C31" s="64"/>
      <c r="D31" s="64">
        <v>87.6</v>
      </c>
      <c r="E31" s="64">
        <v>94.25</v>
      </c>
      <c r="F31" s="64">
        <v>96.05</v>
      </c>
    </row>
    <row r="32" spans="1:6" x14ac:dyDescent="0.25">
      <c r="A32" s="204"/>
      <c r="B32" s="64"/>
      <c r="C32" s="64"/>
      <c r="D32" s="64">
        <v>87.6</v>
      </c>
      <c r="E32" s="64">
        <v>94.25</v>
      </c>
      <c r="F32" s="64">
        <v>96.05</v>
      </c>
    </row>
    <row r="33" spans="1:6" x14ac:dyDescent="0.25">
      <c r="A33" s="204" t="s">
        <v>220</v>
      </c>
      <c r="B33" s="64"/>
      <c r="C33" s="64"/>
      <c r="D33" s="64">
        <v>87.6</v>
      </c>
      <c r="E33" s="64">
        <v>94.25</v>
      </c>
      <c r="F33" s="64">
        <v>96.05</v>
      </c>
    </row>
    <row r="34" spans="1:6" x14ac:dyDescent="0.25">
      <c r="A34" s="204"/>
      <c r="B34" s="64"/>
      <c r="C34" s="64"/>
      <c r="D34" s="64">
        <v>87.6</v>
      </c>
      <c r="E34" s="64">
        <v>94.25</v>
      </c>
      <c r="F34" s="64">
        <v>96.05</v>
      </c>
    </row>
    <row r="35" spans="1:6" x14ac:dyDescent="0.25">
      <c r="A35" s="204"/>
      <c r="B35" s="64"/>
      <c r="C35" s="64"/>
      <c r="D35" s="64">
        <v>87.6</v>
      </c>
      <c r="E35" s="64">
        <v>94.25</v>
      </c>
      <c r="F35" s="64">
        <v>96.05</v>
      </c>
    </row>
    <row r="36" spans="1:6" x14ac:dyDescent="0.25">
      <c r="A36" s="204"/>
      <c r="B36" s="64"/>
      <c r="C36" s="64"/>
      <c r="D36" s="64">
        <v>87.6</v>
      </c>
      <c r="E36" s="64">
        <v>94.25</v>
      </c>
      <c r="F36" s="64">
        <v>96.05</v>
      </c>
    </row>
    <row r="37" spans="1:6" x14ac:dyDescent="0.25">
      <c r="A37" s="204"/>
      <c r="B37" s="64"/>
      <c r="C37" s="64"/>
      <c r="D37" s="64">
        <v>87.6</v>
      </c>
      <c r="E37" s="64">
        <v>94.25</v>
      </c>
      <c r="F37" s="64">
        <v>96.05</v>
      </c>
    </row>
    <row r="38" spans="1:6" x14ac:dyDescent="0.25">
      <c r="A38" s="204"/>
      <c r="B38" s="64"/>
      <c r="C38" s="64"/>
      <c r="D38" s="64">
        <v>87.6</v>
      </c>
      <c r="E38" s="64">
        <v>94.25</v>
      </c>
      <c r="F38" s="64">
        <v>96.05</v>
      </c>
    </row>
    <row r="39" spans="1:6" x14ac:dyDescent="0.25">
      <c r="A39" s="204"/>
      <c r="B39" s="64"/>
      <c r="C39" s="64"/>
      <c r="D39" s="64">
        <v>87.6</v>
      </c>
      <c r="E39" s="64">
        <v>93.367999999999995</v>
      </c>
      <c r="F39" s="64">
        <v>96.05</v>
      </c>
    </row>
    <row r="40" spans="1:6" x14ac:dyDescent="0.25">
      <c r="A40" s="204"/>
      <c r="B40" s="64"/>
      <c r="C40" s="64"/>
      <c r="D40" s="64">
        <v>87.6</v>
      </c>
      <c r="E40" s="64">
        <v>93.367999999999995</v>
      </c>
      <c r="F40" s="64">
        <v>96.05</v>
      </c>
    </row>
    <row r="41" spans="1:6" x14ac:dyDescent="0.25">
      <c r="A41" s="204"/>
      <c r="B41" s="64"/>
      <c r="C41" s="64"/>
      <c r="D41" s="64">
        <v>87.6</v>
      </c>
      <c r="E41" s="64">
        <v>93.367999999999995</v>
      </c>
      <c r="F41" s="64">
        <v>96.05</v>
      </c>
    </row>
    <row r="42" spans="1:6" x14ac:dyDescent="0.25">
      <c r="A42" s="204"/>
      <c r="B42" s="64"/>
      <c r="C42" s="64"/>
      <c r="D42" s="64">
        <v>87.6</v>
      </c>
      <c r="E42" s="64">
        <v>93.367999999999995</v>
      </c>
      <c r="F42" s="64">
        <v>96.05</v>
      </c>
    </row>
    <row r="43" spans="1:6" x14ac:dyDescent="0.25">
      <c r="A43" s="204"/>
      <c r="B43" s="64"/>
      <c r="C43" s="64"/>
      <c r="D43" s="64">
        <v>87.6</v>
      </c>
      <c r="E43" s="64">
        <v>93.367999999999995</v>
      </c>
      <c r="F43" s="64">
        <v>96.05</v>
      </c>
    </row>
    <row r="44" spans="1:6" x14ac:dyDescent="0.25">
      <c r="A44" s="204"/>
      <c r="B44" s="64"/>
      <c r="C44" s="64"/>
      <c r="D44" s="64">
        <v>87.6</v>
      </c>
      <c r="E44" s="64">
        <v>93.367999999999995</v>
      </c>
      <c r="F44" s="64">
        <v>96.05</v>
      </c>
    </row>
    <row r="45" spans="1:6" x14ac:dyDescent="0.25">
      <c r="A45" s="204"/>
      <c r="B45" s="64"/>
      <c r="C45" s="64"/>
      <c r="D45" s="64">
        <v>87.6</v>
      </c>
      <c r="E45" s="64">
        <v>93.367999999999995</v>
      </c>
      <c r="F45" s="64">
        <v>96.05</v>
      </c>
    </row>
    <row r="46" spans="1:6" x14ac:dyDescent="0.25">
      <c r="A46" s="204"/>
      <c r="B46" s="64"/>
      <c r="C46" s="64"/>
      <c r="D46" s="64">
        <v>87.6</v>
      </c>
      <c r="E46" s="64">
        <v>93.367999999999995</v>
      </c>
      <c r="F46" s="64">
        <v>96.05</v>
      </c>
    </row>
    <row r="47" spans="1:6" x14ac:dyDescent="0.25">
      <c r="A47" s="204"/>
      <c r="B47" s="64"/>
      <c r="C47" s="64"/>
      <c r="D47" s="64">
        <v>87.6</v>
      </c>
      <c r="E47" s="64">
        <v>93.367999999999995</v>
      </c>
      <c r="F47" s="64">
        <v>96.05</v>
      </c>
    </row>
    <row r="48" spans="1:6" x14ac:dyDescent="0.25">
      <c r="A48" s="204"/>
      <c r="B48" s="64"/>
      <c r="C48" s="64"/>
      <c r="D48" s="64">
        <v>87.6</v>
      </c>
      <c r="E48" s="64">
        <v>93.367999999999995</v>
      </c>
      <c r="F48" s="64">
        <v>96.05</v>
      </c>
    </row>
    <row r="49" spans="1:6" x14ac:dyDescent="0.25">
      <c r="A49" s="204"/>
      <c r="B49" s="64"/>
      <c r="C49" s="64"/>
      <c r="D49" s="64">
        <v>87.6</v>
      </c>
      <c r="E49" s="64">
        <v>93.367999999999995</v>
      </c>
      <c r="F49" s="64">
        <v>96.05</v>
      </c>
    </row>
    <row r="50" spans="1:6" x14ac:dyDescent="0.25">
      <c r="A50" s="204"/>
      <c r="B50" s="64"/>
      <c r="C50" s="64"/>
      <c r="D50" s="64">
        <v>87.6</v>
      </c>
      <c r="E50" s="64">
        <v>93.367999999999995</v>
      </c>
      <c r="F50" s="64">
        <v>96.05</v>
      </c>
    </row>
    <row r="51" spans="1:6" x14ac:dyDescent="0.25">
      <c r="A51" s="204"/>
      <c r="B51" s="64"/>
      <c r="C51" s="64"/>
      <c r="D51" s="64">
        <v>87.6</v>
      </c>
      <c r="E51" s="64">
        <v>93.367999999999995</v>
      </c>
      <c r="F51" s="64">
        <v>96.05</v>
      </c>
    </row>
    <row r="52" spans="1:6" x14ac:dyDescent="0.25">
      <c r="A52" s="204"/>
      <c r="B52" s="64"/>
      <c r="C52" s="64"/>
      <c r="D52" s="64">
        <v>87.6</v>
      </c>
      <c r="E52" s="64">
        <v>93.367999999999995</v>
      </c>
      <c r="F52" s="64">
        <v>96.05</v>
      </c>
    </row>
    <row r="53" spans="1:6" x14ac:dyDescent="0.25">
      <c r="A53" s="204"/>
      <c r="B53" s="64"/>
      <c r="C53" s="64"/>
      <c r="D53" s="64">
        <v>87.6</v>
      </c>
      <c r="E53" s="64">
        <v>93.367999999999995</v>
      </c>
      <c r="F53" s="64">
        <v>96.05</v>
      </c>
    </row>
    <row r="54" spans="1:6" x14ac:dyDescent="0.25">
      <c r="A54" s="204"/>
      <c r="B54" s="64"/>
      <c r="C54" s="64"/>
      <c r="D54" s="64">
        <v>87.6</v>
      </c>
      <c r="E54" s="64">
        <v>93.367999999999995</v>
      </c>
      <c r="F54" s="64">
        <v>96.05</v>
      </c>
    </row>
    <row r="55" spans="1:6" x14ac:dyDescent="0.25">
      <c r="A55" s="204"/>
      <c r="B55" s="64"/>
      <c r="C55" s="64"/>
      <c r="D55" s="64">
        <v>87.6</v>
      </c>
      <c r="E55" s="64">
        <v>93.367999999999995</v>
      </c>
      <c r="F55" s="64">
        <v>96.05</v>
      </c>
    </row>
    <row r="56" spans="1:6" x14ac:dyDescent="0.25">
      <c r="A56" s="204"/>
      <c r="B56" s="64"/>
      <c r="C56" s="64"/>
      <c r="D56" s="64">
        <v>87.6</v>
      </c>
      <c r="E56" s="64">
        <v>93.367999999999995</v>
      </c>
      <c r="F56" s="64">
        <v>96.05</v>
      </c>
    </row>
    <row r="57" spans="1:6" x14ac:dyDescent="0.25">
      <c r="A57" s="204"/>
      <c r="B57" s="64"/>
      <c r="C57" s="64"/>
      <c r="D57" s="64">
        <v>87.6</v>
      </c>
      <c r="E57" s="64">
        <v>93.367999999999995</v>
      </c>
      <c r="F57" s="64">
        <v>96.05</v>
      </c>
    </row>
    <row r="58" spans="1:6" x14ac:dyDescent="0.25">
      <c r="A58" s="204"/>
      <c r="B58" s="64"/>
      <c r="C58" s="64"/>
      <c r="D58" s="64">
        <v>87.6</v>
      </c>
      <c r="E58" s="64">
        <v>93.367999999999995</v>
      </c>
      <c r="F58" s="64">
        <v>96.05</v>
      </c>
    </row>
    <row r="59" spans="1:6" x14ac:dyDescent="0.25">
      <c r="A59" s="204"/>
      <c r="B59" s="64"/>
      <c r="C59" s="64"/>
      <c r="D59" s="64">
        <v>87.6</v>
      </c>
      <c r="E59" s="64">
        <v>92.45</v>
      </c>
      <c r="F59" s="64">
        <v>96.05</v>
      </c>
    </row>
    <row r="60" spans="1:6" x14ac:dyDescent="0.25">
      <c r="A60" s="204"/>
      <c r="B60" s="64"/>
      <c r="C60" s="64"/>
      <c r="D60" s="64">
        <v>87.6</v>
      </c>
      <c r="E60" s="64">
        <v>92.45</v>
      </c>
      <c r="F60" s="64">
        <v>96.05</v>
      </c>
    </row>
    <row r="61" spans="1:6" x14ac:dyDescent="0.25">
      <c r="A61" s="204"/>
      <c r="B61" s="64"/>
      <c r="C61" s="64"/>
      <c r="D61" s="64">
        <f>D60</f>
        <v>87.6</v>
      </c>
      <c r="E61" s="64">
        <v>92.45</v>
      </c>
      <c r="F61" s="64">
        <f>F60</f>
        <v>96.05</v>
      </c>
    </row>
    <row r="62" spans="1:6" x14ac:dyDescent="0.25">
      <c r="A62" s="204" t="s">
        <v>221</v>
      </c>
      <c r="B62" s="64"/>
      <c r="C62" s="64"/>
      <c r="D62" s="64">
        <v>87.6</v>
      </c>
      <c r="E62" s="64">
        <v>92.45</v>
      </c>
      <c r="F62" s="64">
        <v>96.05</v>
      </c>
    </row>
    <row r="63" spans="1:6" x14ac:dyDescent="0.25">
      <c r="A63" s="204"/>
      <c r="B63" s="64"/>
      <c r="C63" s="64"/>
      <c r="D63" s="64">
        <v>87.6</v>
      </c>
      <c r="E63" s="64">
        <v>92.45</v>
      </c>
      <c r="F63" s="64">
        <v>96.05</v>
      </c>
    </row>
    <row r="64" spans="1:6" x14ac:dyDescent="0.25">
      <c r="A64" s="204"/>
      <c r="B64" s="64"/>
      <c r="C64" s="64"/>
      <c r="D64" s="64">
        <v>87.6</v>
      </c>
      <c r="E64" s="64">
        <v>92.45</v>
      </c>
      <c r="F64" s="64">
        <v>96.05</v>
      </c>
    </row>
    <row r="65" spans="1:6" x14ac:dyDescent="0.25">
      <c r="A65" s="204"/>
      <c r="B65" s="64"/>
      <c r="C65" s="64"/>
      <c r="D65" s="64">
        <v>87.6</v>
      </c>
      <c r="E65" s="64">
        <v>92.45</v>
      </c>
      <c r="F65" s="64">
        <v>96.05</v>
      </c>
    </row>
    <row r="66" spans="1:6" x14ac:dyDescent="0.25">
      <c r="A66" s="204"/>
      <c r="B66" s="64"/>
      <c r="C66" s="64"/>
      <c r="D66" s="64">
        <v>87.6</v>
      </c>
      <c r="E66" s="64">
        <v>92.45</v>
      </c>
      <c r="F66" s="64">
        <v>96.05</v>
      </c>
    </row>
    <row r="67" spans="1:6" x14ac:dyDescent="0.25">
      <c r="A67" s="204"/>
      <c r="B67" s="64"/>
      <c r="C67" s="64"/>
      <c r="D67" s="64">
        <v>87.6</v>
      </c>
      <c r="E67" s="64">
        <v>92.45</v>
      </c>
      <c r="F67" s="64">
        <v>96.05</v>
      </c>
    </row>
    <row r="68" spans="1:6" x14ac:dyDescent="0.25">
      <c r="A68" s="204"/>
      <c r="B68" s="64"/>
      <c r="C68" s="64"/>
      <c r="D68" s="64">
        <v>87.6</v>
      </c>
      <c r="E68" s="64">
        <v>95.8</v>
      </c>
      <c r="F68" s="64">
        <v>96.05</v>
      </c>
    </row>
    <row r="69" spans="1:6" x14ac:dyDescent="0.25">
      <c r="A69" s="204"/>
      <c r="B69" s="64"/>
      <c r="C69" s="64"/>
      <c r="D69" s="64">
        <v>87.6</v>
      </c>
      <c r="E69" s="64">
        <v>95.8</v>
      </c>
      <c r="F69" s="64">
        <v>96.05</v>
      </c>
    </row>
    <row r="70" spans="1:6" x14ac:dyDescent="0.25">
      <c r="A70" s="204"/>
      <c r="B70" s="64"/>
      <c r="C70" s="64"/>
      <c r="D70" s="64">
        <v>87.6</v>
      </c>
      <c r="E70" s="64">
        <v>95.8</v>
      </c>
      <c r="F70" s="64">
        <v>96.05</v>
      </c>
    </row>
    <row r="71" spans="1:6" x14ac:dyDescent="0.25">
      <c r="A71" s="204"/>
      <c r="B71" s="64"/>
      <c r="C71" s="64"/>
      <c r="D71" s="64">
        <v>87.6</v>
      </c>
      <c r="E71" s="64">
        <v>95.8</v>
      </c>
      <c r="F71" s="64">
        <v>96.05</v>
      </c>
    </row>
    <row r="72" spans="1:6" x14ac:dyDescent="0.25">
      <c r="A72" s="204"/>
      <c r="B72" s="64"/>
      <c r="C72" s="64"/>
      <c r="D72" s="64">
        <v>87.6</v>
      </c>
      <c r="E72" s="64">
        <v>95.8</v>
      </c>
      <c r="F72" s="64">
        <v>95.25</v>
      </c>
    </row>
    <row r="73" spans="1:6" x14ac:dyDescent="0.25">
      <c r="A73" s="204"/>
      <c r="B73" s="64"/>
      <c r="C73" s="64"/>
      <c r="D73" s="64">
        <v>87.6</v>
      </c>
      <c r="E73" s="64">
        <v>95.8</v>
      </c>
      <c r="F73" s="64">
        <v>94.5</v>
      </c>
    </row>
    <row r="74" spans="1:6" x14ac:dyDescent="0.25">
      <c r="A74" s="204"/>
      <c r="B74" s="64"/>
      <c r="C74" s="64"/>
      <c r="D74" s="64">
        <v>87.6</v>
      </c>
      <c r="E74" s="64">
        <v>95.8</v>
      </c>
      <c r="F74" s="64">
        <v>93.75</v>
      </c>
    </row>
    <row r="75" spans="1:6" x14ac:dyDescent="0.25">
      <c r="A75" s="204"/>
      <c r="B75" s="64"/>
      <c r="C75" s="64"/>
      <c r="D75" s="64">
        <v>87.6</v>
      </c>
      <c r="E75" s="64">
        <v>95.8</v>
      </c>
      <c r="F75" s="64">
        <v>93.75</v>
      </c>
    </row>
    <row r="76" spans="1:6" x14ac:dyDescent="0.25">
      <c r="A76" s="204"/>
      <c r="B76" s="64"/>
      <c r="C76" s="64"/>
      <c r="D76" s="64">
        <v>87.6</v>
      </c>
      <c r="E76" s="64">
        <v>95.8</v>
      </c>
      <c r="F76" s="64">
        <v>93.75</v>
      </c>
    </row>
    <row r="77" spans="1:6" x14ac:dyDescent="0.25">
      <c r="A77" s="204"/>
      <c r="B77" s="64"/>
      <c r="C77" s="64"/>
      <c r="D77" s="64">
        <v>87.6</v>
      </c>
      <c r="E77" s="64">
        <v>95.8</v>
      </c>
      <c r="F77" s="64">
        <v>93.75</v>
      </c>
    </row>
    <row r="78" spans="1:6" x14ac:dyDescent="0.25">
      <c r="A78" s="204"/>
      <c r="B78" s="64"/>
      <c r="C78" s="64"/>
      <c r="D78" s="64">
        <v>87.6</v>
      </c>
      <c r="E78" s="64">
        <v>95.8</v>
      </c>
      <c r="F78" s="64">
        <v>93.75</v>
      </c>
    </row>
    <row r="79" spans="1:6" x14ac:dyDescent="0.25">
      <c r="A79" s="204"/>
      <c r="B79" s="64"/>
      <c r="C79" s="64"/>
      <c r="D79" s="64">
        <v>87.6</v>
      </c>
      <c r="E79" s="64">
        <v>95.8</v>
      </c>
      <c r="F79" s="64">
        <v>93</v>
      </c>
    </row>
    <row r="80" spans="1:6" x14ac:dyDescent="0.25">
      <c r="A80" s="204"/>
      <c r="B80" s="64"/>
      <c r="C80" s="64"/>
      <c r="D80" s="64">
        <v>87.6</v>
      </c>
      <c r="E80" s="64">
        <v>95.8</v>
      </c>
      <c r="F80" s="64">
        <v>93</v>
      </c>
    </row>
    <row r="81" spans="1:6" x14ac:dyDescent="0.25">
      <c r="A81" s="204"/>
      <c r="B81" s="64"/>
      <c r="C81" s="64"/>
      <c r="D81" s="64">
        <v>87.6</v>
      </c>
      <c r="E81" s="64">
        <v>95.8</v>
      </c>
      <c r="F81" s="64">
        <v>93</v>
      </c>
    </row>
    <row r="82" spans="1:6" x14ac:dyDescent="0.25">
      <c r="A82" s="204"/>
      <c r="B82" s="64"/>
      <c r="C82" s="64"/>
      <c r="D82" s="64">
        <v>87.6</v>
      </c>
      <c r="E82" s="64">
        <v>95.8</v>
      </c>
      <c r="F82" s="64">
        <v>93</v>
      </c>
    </row>
    <row r="83" spans="1:6" x14ac:dyDescent="0.25">
      <c r="A83" s="204"/>
      <c r="B83" s="64"/>
      <c r="C83" s="64"/>
      <c r="D83" s="64">
        <v>87.6</v>
      </c>
      <c r="E83" s="64">
        <v>95.8</v>
      </c>
      <c r="F83" s="64">
        <v>93</v>
      </c>
    </row>
    <row r="84" spans="1:6" x14ac:dyDescent="0.25">
      <c r="A84" s="204"/>
      <c r="B84" s="64"/>
      <c r="C84" s="64"/>
      <c r="D84" s="64">
        <v>87.6</v>
      </c>
      <c r="E84" s="64">
        <v>95.8</v>
      </c>
      <c r="F84" s="64">
        <v>93</v>
      </c>
    </row>
    <row r="85" spans="1:6" x14ac:dyDescent="0.25">
      <c r="A85" s="204"/>
      <c r="B85" s="64"/>
      <c r="C85" s="64"/>
      <c r="D85" s="64">
        <v>87.6</v>
      </c>
      <c r="E85" s="64">
        <v>95.8</v>
      </c>
      <c r="F85" s="64">
        <v>93</v>
      </c>
    </row>
    <row r="86" spans="1:6" x14ac:dyDescent="0.25">
      <c r="A86" s="204"/>
      <c r="B86" s="64"/>
      <c r="C86" s="64"/>
      <c r="D86" s="64">
        <v>87.6</v>
      </c>
      <c r="E86" s="64">
        <v>95.8</v>
      </c>
      <c r="F86" s="64">
        <v>93</v>
      </c>
    </row>
    <row r="87" spans="1:6" x14ac:dyDescent="0.25">
      <c r="A87" s="204"/>
      <c r="B87" s="64"/>
      <c r="C87" s="64"/>
      <c r="D87" s="64">
        <v>87.6</v>
      </c>
      <c r="E87" s="64">
        <v>95.8</v>
      </c>
      <c r="F87" s="64">
        <v>93</v>
      </c>
    </row>
    <row r="88" spans="1:6" x14ac:dyDescent="0.25">
      <c r="A88" s="204"/>
      <c r="B88" s="64"/>
      <c r="C88" s="64"/>
      <c r="D88" s="64">
        <v>87.6</v>
      </c>
      <c r="E88" s="64">
        <v>95.8</v>
      </c>
      <c r="F88" s="64">
        <v>93</v>
      </c>
    </row>
    <row r="89" spans="1:6" x14ac:dyDescent="0.25">
      <c r="A89" s="204"/>
      <c r="B89" s="64"/>
      <c r="C89" s="64"/>
      <c r="D89" s="64">
        <v>87.6</v>
      </c>
      <c r="E89" s="64">
        <v>95.8</v>
      </c>
      <c r="F89" s="64">
        <v>93</v>
      </c>
    </row>
    <row r="90" spans="1:6" x14ac:dyDescent="0.25">
      <c r="A90" s="204"/>
      <c r="B90" s="64"/>
      <c r="C90" s="64"/>
      <c r="D90" s="64">
        <v>87.6</v>
      </c>
      <c r="E90" s="64">
        <v>95.8</v>
      </c>
      <c r="F90" s="64">
        <v>93</v>
      </c>
    </row>
    <row r="91" spans="1:6" x14ac:dyDescent="0.25">
      <c r="A91" s="204"/>
      <c r="B91" s="64"/>
      <c r="C91" s="64"/>
      <c r="D91" s="64">
        <v>87.6</v>
      </c>
      <c r="E91" s="64">
        <v>95.8</v>
      </c>
      <c r="F91" s="64">
        <v>93</v>
      </c>
    </row>
    <row r="92" spans="1:6" x14ac:dyDescent="0.25">
      <c r="A92" s="204"/>
      <c r="B92" s="64"/>
      <c r="C92" s="64"/>
      <c r="D92" s="64">
        <v>87.6</v>
      </c>
      <c r="E92" s="64">
        <v>95.8</v>
      </c>
      <c r="F92" s="64">
        <v>93</v>
      </c>
    </row>
    <row r="93" spans="1:6" x14ac:dyDescent="0.25">
      <c r="A93" s="204" t="s">
        <v>222</v>
      </c>
      <c r="B93" s="64"/>
      <c r="C93" s="64"/>
      <c r="D93" s="64">
        <v>87.6</v>
      </c>
      <c r="E93" s="64">
        <v>95.8</v>
      </c>
      <c r="F93" s="64">
        <v>93</v>
      </c>
    </row>
    <row r="94" spans="1:6" x14ac:dyDescent="0.25">
      <c r="A94" s="204"/>
      <c r="B94" s="64"/>
      <c r="C94" s="64"/>
      <c r="D94" s="64">
        <v>87.6</v>
      </c>
      <c r="E94" s="64">
        <v>95.8</v>
      </c>
      <c r="F94" s="64">
        <v>93</v>
      </c>
    </row>
    <row r="95" spans="1:6" x14ac:dyDescent="0.25">
      <c r="A95" s="204"/>
      <c r="B95" s="64"/>
      <c r="C95" s="64"/>
      <c r="D95" s="64">
        <v>87.6</v>
      </c>
      <c r="E95" s="64">
        <v>95.8</v>
      </c>
      <c r="F95" s="64">
        <v>93</v>
      </c>
    </row>
    <row r="96" spans="1:6" x14ac:dyDescent="0.25">
      <c r="A96" s="204"/>
      <c r="B96" s="64"/>
      <c r="C96" s="64"/>
      <c r="D96" s="64">
        <v>87.6</v>
      </c>
      <c r="E96" s="64">
        <v>95.8</v>
      </c>
      <c r="F96" s="64">
        <v>93</v>
      </c>
    </row>
    <row r="97" spans="1:6" x14ac:dyDescent="0.25">
      <c r="A97" s="204"/>
      <c r="B97" s="64"/>
      <c r="C97" s="64"/>
      <c r="D97" s="64">
        <v>100.7</v>
      </c>
      <c r="E97" s="64">
        <v>95.8</v>
      </c>
      <c r="F97" s="64">
        <v>93</v>
      </c>
    </row>
    <row r="98" spans="1:6" x14ac:dyDescent="0.25">
      <c r="A98" s="204"/>
      <c r="B98" s="64"/>
      <c r="C98" s="64"/>
      <c r="D98" s="64">
        <v>103.7</v>
      </c>
      <c r="E98" s="64">
        <v>95.8</v>
      </c>
      <c r="F98" s="64">
        <v>93</v>
      </c>
    </row>
    <row r="99" spans="1:6" x14ac:dyDescent="0.25">
      <c r="A99" s="204"/>
      <c r="B99" s="64"/>
      <c r="C99" s="64"/>
      <c r="D99" s="64">
        <v>106.8</v>
      </c>
      <c r="E99" s="64">
        <v>95.8</v>
      </c>
      <c r="F99" s="64">
        <v>93</v>
      </c>
    </row>
    <row r="100" spans="1:6" x14ac:dyDescent="0.25">
      <c r="A100" s="204"/>
      <c r="B100" s="64"/>
      <c r="C100" s="64"/>
      <c r="D100" s="64">
        <v>106.8</v>
      </c>
      <c r="E100" s="64">
        <v>95.8</v>
      </c>
      <c r="F100" s="64">
        <v>93</v>
      </c>
    </row>
    <row r="101" spans="1:6" x14ac:dyDescent="0.25">
      <c r="A101" s="204"/>
      <c r="B101" s="64"/>
      <c r="C101" s="64"/>
      <c r="D101" s="64">
        <v>106.8</v>
      </c>
      <c r="E101" s="64">
        <v>95.8</v>
      </c>
      <c r="F101" s="64">
        <v>93</v>
      </c>
    </row>
    <row r="102" spans="1:6" x14ac:dyDescent="0.25">
      <c r="A102" s="204"/>
      <c r="B102" s="64"/>
      <c r="C102" s="64"/>
      <c r="D102" s="64">
        <v>110</v>
      </c>
      <c r="E102" s="64">
        <v>95.8</v>
      </c>
      <c r="F102" s="64">
        <v>93</v>
      </c>
    </row>
    <row r="103" spans="1:6" x14ac:dyDescent="0.25">
      <c r="A103" s="204"/>
      <c r="B103" s="64"/>
      <c r="C103" s="64"/>
      <c r="D103" s="64">
        <v>113.3</v>
      </c>
      <c r="E103" s="64">
        <v>95.8</v>
      </c>
      <c r="F103" s="64">
        <v>93</v>
      </c>
    </row>
    <row r="104" spans="1:6" x14ac:dyDescent="0.25">
      <c r="A104" s="204"/>
      <c r="B104" s="64"/>
      <c r="C104" s="64"/>
      <c r="D104" s="64">
        <v>113.3</v>
      </c>
      <c r="E104" s="64">
        <v>95.8</v>
      </c>
      <c r="F104" s="64">
        <v>93</v>
      </c>
    </row>
    <row r="105" spans="1:6" x14ac:dyDescent="0.25">
      <c r="A105" s="204"/>
      <c r="B105" s="64"/>
      <c r="C105" s="64"/>
      <c r="D105" s="64">
        <v>113.3</v>
      </c>
      <c r="E105" s="64">
        <v>95.8</v>
      </c>
      <c r="F105" s="64">
        <v>93</v>
      </c>
    </row>
    <row r="106" spans="1:6" x14ac:dyDescent="0.25">
      <c r="A106" s="204"/>
      <c r="B106" s="64"/>
      <c r="C106" s="64"/>
      <c r="D106" s="64">
        <v>113.3</v>
      </c>
      <c r="E106" s="64">
        <v>95.8</v>
      </c>
      <c r="F106" s="64">
        <v>93</v>
      </c>
    </row>
    <row r="107" spans="1:6" x14ac:dyDescent="0.25">
      <c r="A107" s="204"/>
      <c r="B107" s="64"/>
      <c r="C107" s="64"/>
      <c r="D107" s="64">
        <v>113.3</v>
      </c>
      <c r="E107" s="64">
        <v>95.8</v>
      </c>
      <c r="F107" s="64">
        <v>93</v>
      </c>
    </row>
    <row r="108" spans="1:6" x14ac:dyDescent="0.25">
      <c r="A108" s="204"/>
      <c r="B108" s="64"/>
      <c r="C108" s="64"/>
      <c r="D108" s="64">
        <v>113.3</v>
      </c>
      <c r="E108" s="64">
        <v>95.8</v>
      </c>
      <c r="F108" s="64">
        <v>93</v>
      </c>
    </row>
    <row r="109" spans="1:6" x14ac:dyDescent="0.25">
      <c r="A109" s="204"/>
      <c r="B109" s="64"/>
      <c r="C109" s="64"/>
      <c r="D109" s="64">
        <v>113.3</v>
      </c>
      <c r="E109" s="64">
        <v>95.8</v>
      </c>
      <c r="F109" s="64">
        <v>93</v>
      </c>
    </row>
    <row r="110" spans="1:6" x14ac:dyDescent="0.25">
      <c r="A110" s="204"/>
      <c r="B110" s="64"/>
      <c r="C110" s="64"/>
      <c r="D110" s="64">
        <v>113.3</v>
      </c>
      <c r="E110" s="64">
        <v>95.8</v>
      </c>
      <c r="F110" s="64">
        <v>93</v>
      </c>
    </row>
    <row r="111" spans="1:6" x14ac:dyDescent="0.25">
      <c r="A111" s="204"/>
      <c r="B111" s="64"/>
      <c r="C111" s="64"/>
      <c r="D111" s="64">
        <v>113.3</v>
      </c>
      <c r="E111" s="64">
        <v>95.8</v>
      </c>
      <c r="F111" s="64">
        <v>93</v>
      </c>
    </row>
    <row r="112" spans="1:6" x14ac:dyDescent="0.25">
      <c r="A112" s="204"/>
      <c r="B112" s="64"/>
      <c r="C112" s="64"/>
      <c r="D112" s="64">
        <v>116.6</v>
      </c>
      <c r="E112" s="64">
        <v>95.8</v>
      </c>
      <c r="F112" s="64">
        <v>93</v>
      </c>
    </row>
    <row r="113" spans="1:6" x14ac:dyDescent="0.25">
      <c r="A113" s="204"/>
      <c r="B113" s="64"/>
      <c r="C113" s="64"/>
      <c r="D113" s="64">
        <v>116.6</v>
      </c>
      <c r="E113" s="64">
        <v>95.8</v>
      </c>
      <c r="F113" s="64">
        <v>93</v>
      </c>
    </row>
    <row r="114" spans="1:6" x14ac:dyDescent="0.25">
      <c r="A114" s="204"/>
      <c r="B114" s="64"/>
      <c r="C114" s="64"/>
      <c r="D114" s="64">
        <v>116.6</v>
      </c>
      <c r="E114" s="64">
        <v>95.8</v>
      </c>
      <c r="F114" s="64">
        <v>92.25</v>
      </c>
    </row>
    <row r="115" spans="1:6" x14ac:dyDescent="0.25">
      <c r="A115" s="204"/>
      <c r="B115" s="64"/>
      <c r="C115" s="64"/>
      <c r="D115" s="64">
        <v>116.6</v>
      </c>
      <c r="E115" s="64">
        <v>95.8</v>
      </c>
      <c r="F115" s="64">
        <v>91.5</v>
      </c>
    </row>
    <row r="116" spans="1:6" x14ac:dyDescent="0.25">
      <c r="A116" s="204"/>
      <c r="B116" s="64"/>
      <c r="C116" s="64"/>
      <c r="D116" s="64">
        <v>116.6</v>
      </c>
      <c r="E116" s="64">
        <v>96</v>
      </c>
      <c r="F116" s="64">
        <v>90.75</v>
      </c>
    </row>
    <row r="117" spans="1:6" x14ac:dyDescent="0.25">
      <c r="A117" s="204"/>
      <c r="B117" s="64"/>
      <c r="C117" s="64"/>
      <c r="D117" s="64">
        <v>116.6</v>
      </c>
      <c r="E117" s="64">
        <v>97.94</v>
      </c>
      <c r="F117" s="64">
        <v>90.75</v>
      </c>
    </row>
    <row r="118" spans="1:6" x14ac:dyDescent="0.25">
      <c r="A118" s="204"/>
      <c r="B118" s="64"/>
      <c r="C118" s="64"/>
      <c r="D118" s="64">
        <v>120</v>
      </c>
      <c r="E118" s="64">
        <v>97.94</v>
      </c>
      <c r="F118" s="64">
        <v>90.75</v>
      </c>
    </row>
    <row r="119" spans="1:6" x14ac:dyDescent="0.25">
      <c r="A119" s="204"/>
      <c r="B119" s="64"/>
      <c r="C119" s="64"/>
      <c r="D119" s="64">
        <v>123.6</v>
      </c>
      <c r="E119" s="64">
        <v>97.94</v>
      </c>
      <c r="F119" s="64">
        <v>90.75</v>
      </c>
    </row>
    <row r="120" spans="1:6" x14ac:dyDescent="0.25">
      <c r="A120" s="204"/>
      <c r="B120" s="64"/>
      <c r="C120" s="64"/>
      <c r="D120" s="64">
        <v>123.6</v>
      </c>
      <c r="E120" s="64">
        <v>97.94</v>
      </c>
      <c r="F120" s="64">
        <v>90.75</v>
      </c>
    </row>
    <row r="121" spans="1:6" x14ac:dyDescent="0.25">
      <c r="A121" s="204"/>
      <c r="B121" s="64"/>
      <c r="C121" s="64"/>
      <c r="D121" s="64">
        <v>123.6</v>
      </c>
      <c r="E121" s="64">
        <v>97.94</v>
      </c>
      <c r="F121" s="64">
        <v>91</v>
      </c>
    </row>
    <row r="122" spans="1:6" x14ac:dyDescent="0.25">
      <c r="A122" s="204"/>
      <c r="B122" s="64"/>
      <c r="C122" s="64"/>
      <c r="D122" s="64">
        <v>123.6</v>
      </c>
      <c r="E122" s="64">
        <v>97.94</v>
      </c>
      <c r="F122" s="64">
        <v>91</v>
      </c>
    </row>
    <row r="123" spans="1:6" x14ac:dyDescent="0.25">
      <c r="A123" s="204" t="s">
        <v>223</v>
      </c>
      <c r="B123" s="64"/>
      <c r="C123" s="64"/>
      <c r="D123" s="64">
        <v>123.6</v>
      </c>
      <c r="E123" s="64">
        <v>97.94</v>
      </c>
      <c r="F123" s="64">
        <v>91</v>
      </c>
    </row>
    <row r="124" spans="1:6" x14ac:dyDescent="0.25">
      <c r="A124" s="204"/>
      <c r="B124" s="64"/>
      <c r="C124" s="64"/>
      <c r="D124" s="64">
        <v>123.6</v>
      </c>
      <c r="E124" s="64">
        <v>97.94</v>
      </c>
      <c r="F124" s="64">
        <v>91</v>
      </c>
    </row>
    <row r="125" spans="1:6" x14ac:dyDescent="0.25">
      <c r="A125" s="204"/>
      <c r="B125" s="64"/>
      <c r="C125" s="64"/>
      <c r="D125" s="64">
        <v>127.3</v>
      </c>
      <c r="E125" s="64">
        <v>97.94</v>
      </c>
      <c r="F125" s="64">
        <v>91</v>
      </c>
    </row>
    <row r="126" spans="1:6" x14ac:dyDescent="0.25">
      <c r="A126" s="204"/>
      <c r="B126" s="64"/>
      <c r="C126" s="64"/>
      <c r="D126" s="64">
        <v>131.1</v>
      </c>
      <c r="E126" s="64">
        <v>97.94</v>
      </c>
      <c r="F126" s="64">
        <v>91</v>
      </c>
    </row>
    <row r="127" spans="1:6" x14ac:dyDescent="0.25">
      <c r="A127" s="204"/>
      <c r="B127" s="64"/>
      <c r="C127" s="64"/>
      <c r="D127" s="64">
        <v>135</v>
      </c>
      <c r="E127" s="64">
        <v>97.94</v>
      </c>
      <c r="F127" s="64">
        <v>91</v>
      </c>
    </row>
    <row r="128" spans="1:6" x14ac:dyDescent="0.25">
      <c r="A128" s="204"/>
      <c r="B128" s="64"/>
      <c r="C128" s="64"/>
      <c r="D128" s="64">
        <v>135</v>
      </c>
      <c r="E128" s="64">
        <v>97.94</v>
      </c>
      <c r="F128" s="64">
        <v>91</v>
      </c>
    </row>
    <row r="129" spans="1:6" x14ac:dyDescent="0.25">
      <c r="A129" s="204"/>
      <c r="B129" s="64"/>
      <c r="C129" s="64"/>
      <c r="D129" s="64">
        <v>135</v>
      </c>
      <c r="E129" s="64">
        <v>97.94</v>
      </c>
      <c r="F129" s="64">
        <v>90.25</v>
      </c>
    </row>
    <row r="130" spans="1:6" x14ac:dyDescent="0.25">
      <c r="A130" s="204"/>
      <c r="B130" s="64"/>
      <c r="C130" s="64"/>
      <c r="D130" s="64">
        <v>139</v>
      </c>
      <c r="E130" s="64">
        <v>97.94</v>
      </c>
      <c r="F130" s="64">
        <v>94.75</v>
      </c>
    </row>
    <row r="131" spans="1:6" x14ac:dyDescent="0.25">
      <c r="A131" s="204"/>
      <c r="B131" s="64"/>
      <c r="C131" s="64"/>
      <c r="D131" s="64">
        <v>143.1</v>
      </c>
      <c r="E131" s="64">
        <v>97.94</v>
      </c>
      <c r="F131" s="64">
        <v>94.75</v>
      </c>
    </row>
    <row r="132" spans="1:6" x14ac:dyDescent="0.25">
      <c r="A132" s="204"/>
      <c r="B132" s="64"/>
      <c r="C132" s="64"/>
      <c r="D132" s="64">
        <v>147.30000000000001</v>
      </c>
      <c r="E132" s="64">
        <v>97.94</v>
      </c>
      <c r="F132" s="64">
        <v>94.75</v>
      </c>
    </row>
    <row r="133" spans="1:6" x14ac:dyDescent="0.25">
      <c r="A133" s="204"/>
      <c r="B133" s="64"/>
      <c r="C133" s="64"/>
      <c r="D133" s="64">
        <v>151.69999999999999</v>
      </c>
      <c r="E133" s="64">
        <v>97.94</v>
      </c>
      <c r="F133" s="64">
        <v>94.75</v>
      </c>
    </row>
    <row r="134" spans="1:6" x14ac:dyDescent="0.25">
      <c r="A134" s="204"/>
      <c r="B134" s="64"/>
      <c r="C134" s="64"/>
      <c r="D134" s="64">
        <v>156.19999999999999</v>
      </c>
      <c r="E134" s="64">
        <v>97.94</v>
      </c>
      <c r="F134" s="64">
        <v>94.75</v>
      </c>
    </row>
    <row r="135" spans="1:6" x14ac:dyDescent="0.25">
      <c r="A135" s="204"/>
      <c r="B135" s="64"/>
      <c r="C135" s="64"/>
      <c r="D135" s="64">
        <v>156.19999999999999</v>
      </c>
      <c r="E135" s="64">
        <v>97.94</v>
      </c>
      <c r="F135" s="64">
        <v>99.25</v>
      </c>
    </row>
    <row r="136" spans="1:6" x14ac:dyDescent="0.25">
      <c r="A136" s="204"/>
      <c r="B136" s="64"/>
      <c r="C136" s="64"/>
      <c r="D136" s="64">
        <v>156.19999999999999</v>
      </c>
      <c r="E136" s="64">
        <v>97.94</v>
      </c>
      <c r="F136" s="64">
        <v>101.97</v>
      </c>
    </row>
    <row r="137" spans="1:6" x14ac:dyDescent="0.25">
      <c r="A137" s="204"/>
      <c r="B137" s="64"/>
      <c r="C137" s="64"/>
      <c r="D137" s="64">
        <v>160.80000000000001</v>
      </c>
      <c r="E137" s="64">
        <v>97.94</v>
      </c>
      <c r="F137" s="64">
        <v>106</v>
      </c>
    </row>
    <row r="138" spans="1:6" x14ac:dyDescent="0.25">
      <c r="A138" s="204"/>
      <c r="B138" s="64"/>
      <c r="C138" s="64"/>
      <c r="D138" s="64">
        <v>156.93199999999999</v>
      </c>
      <c r="E138" s="64">
        <v>97.94</v>
      </c>
      <c r="F138" s="64">
        <v>106</v>
      </c>
    </row>
    <row r="139" spans="1:6" x14ac:dyDescent="0.25">
      <c r="A139" s="204"/>
      <c r="B139" s="64"/>
      <c r="C139" s="64"/>
      <c r="D139" s="64">
        <v>161.43599999999998</v>
      </c>
      <c r="E139" s="64">
        <v>97.94</v>
      </c>
      <c r="F139" s="64">
        <v>106</v>
      </c>
    </row>
    <row r="140" spans="1:6" x14ac:dyDescent="0.25">
      <c r="A140" s="204"/>
      <c r="B140" s="64"/>
      <c r="C140" s="64"/>
      <c r="D140" s="64">
        <v>161.43599999999998</v>
      </c>
      <c r="E140" s="64">
        <v>97.94</v>
      </c>
      <c r="F140" s="64">
        <v>106</v>
      </c>
    </row>
    <row r="141" spans="1:6" x14ac:dyDescent="0.25">
      <c r="A141" s="204"/>
      <c r="B141" s="64"/>
      <c r="C141" s="64"/>
      <c r="D141" s="64">
        <v>158.76400000000001</v>
      </c>
      <c r="E141" s="64">
        <v>97.94</v>
      </c>
      <c r="F141" s="64">
        <v>106</v>
      </c>
    </row>
    <row r="142" spans="1:6" x14ac:dyDescent="0.25">
      <c r="A142" s="204"/>
      <c r="B142" s="64"/>
      <c r="C142" s="64"/>
      <c r="D142" s="64">
        <v>158.76400000000001</v>
      </c>
      <c r="E142" s="64">
        <v>97.94</v>
      </c>
      <c r="F142" s="64">
        <v>110.99</v>
      </c>
    </row>
    <row r="143" spans="1:6" x14ac:dyDescent="0.25">
      <c r="A143" s="204"/>
      <c r="B143" s="64"/>
      <c r="C143" s="64"/>
      <c r="D143" s="64">
        <v>158.76400000000001</v>
      </c>
      <c r="E143" s="64">
        <v>97.94</v>
      </c>
      <c r="F143" s="64">
        <v>116.5</v>
      </c>
    </row>
    <row r="144" spans="1:6" x14ac:dyDescent="0.25">
      <c r="A144" s="204"/>
      <c r="B144" s="64"/>
      <c r="C144" s="64"/>
      <c r="D144" s="64">
        <v>155.018</v>
      </c>
      <c r="E144" s="64">
        <v>97.94</v>
      </c>
      <c r="F144" s="64">
        <v>121.48</v>
      </c>
    </row>
    <row r="145" spans="1:6" x14ac:dyDescent="0.25">
      <c r="A145" s="204"/>
      <c r="B145" s="64"/>
      <c r="C145" s="64"/>
      <c r="D145" s="64">
        <v>153.41400000000002</v>
      </c>
      <c r="E145" s="64">
        <v>97.94</v>
      </c>
      <c r="F145" s="64">
        <v>121.48</v>
      </c>
    </row>
    <row r="146" spans="1:6" x14ac:dyDescent="0.25">
      <c r="A146" s="204"/>
      <c r="B146" s="64"/>
      <c r="C146" s="64"/>
      <c r="D146" s="64">
        <v>148.96600000000001</v>
      </c>
      <c r="E146" s="64">
        <v>97.94</v>
      </c>
      <c r="F146" s="64">
        <v>121.48</v>
      </c>
    </row>
    <row r="147" spans="1:6" x14ac:dyDescent="0.25">
      <c r="A147" s="204"/>
      <c r="B147" s="64"/>
      <c r="C147" s="64"/>
      <c r="D147" s="64">
        <v>148.96600000000001</v>
      </c>
      <c r="E147" s="64">
        <v>97.94</v>
      </c>
      <c r="F147" s="64">
        <v>121.48</v>
      </c>
    </row>
    <row r="148" spans="1:6" x14ac:dyDescent="0.25">
      <c r="A148" s="204"/>
      <c r="B148" s="64"/>
      <c r="C148" s="64"/>
      <c r="D148" s="64">
        <v>148.96600000000001</v>
      </c>
      <c r="E148" s="64">
        <v>97.94</v>
      </c>
      <c r="F148" s="64">
        <v>121.48</v>
      </c>
    </row>
    <row r="149" spans="1:6" x14ac:dyDescent="0.25">
      <c r="A149" s="204"/>
      <c r="B149" s="64"/>
      <c r="C149" s="64"/>
      <c r="D149" s="64">
        <v>148.96600000000001</v>
      </c>
      <c r="E149" s="64">
        <v>97.94</v>
      </c>
      <c r="F149" s="64">
        <v>125.63</v>
      </c>
    </row>
    <row r="150" spans="1:6" x14ac:dyDescent="0.25">
      <c r="A150" s="204"/>
      <c r="B150" s="64"/>
      <c r="C150" s="64"/>
      <c r="D150" s="64">
        <v>148.96600000000001</v>
      </c>
      <c r="E150" s="64">
        <v>97.94</v>
      </c>
      <c r="F150" s="64">
        <v>131.25</v>
      </c>
    </row>
    <row r="151" spans="1:6" x14ac:dyDescent="0.25">
      <c r="A151" s="204"/>
      <c r="B151" s="64"/>
      <c r="C151" s="64"/>
      <c r="D151" s="64">
        <v>148.96600000000001</v>
      </c>
      <c r="E151" s="64">
        <v>97.94</v>
      </c>
      <c r="F151" s="64">
        <v>131.25</v>
      </c>
    </row>
    <row r="152" spans="1:6" x14ac:dyDescent="0.25">
      <c r="A152" s="204"/>
      <c r="B152" s="64"/>
      <c r="C152" s="64"/>
      <c r="D152" s="64">
        <v>144.58800000000002</v>
      </c>
      <c r="E152" s="64">
        <v>97.94</v>
      </c>
      <c r="F152" s="64">
        <v>131.25</v>
      </c>
    </row>
    <row r="153" spans="1:6" x14ac:dyDescent="0.25">
      <c r="A153" s="204"/>
      <c r="B153" s="64"/>
      <c r="C153" s="64"/>
      <c r="D153" s="64">
        <v>140.33800000000002</v>
      </c>
      <c r="E153" s="64">
        <v>97.94</v>
      </c>
      <c r="F153" s="64">
        <v>131.25</v>
      </c>
    </row>
    <row r="154" spans="1:6" x14ac:dyDescent="0.25">
      <c r="A154" s="204" t="s">
        <v>224</v>
      </c>
      <c r="B154" s="64"/>
      <c r="C154" s="64"/>
      <c r="D154" s="64">
        <v>140.33800000000002</v>
      </c>
      <c r="E154" s="64">
        <v>97.94</v>
      </c>
      <c r="F154" s="64">
        <v>131.25</v>
      </c>
    </row>
    <row r="155" spans="1:6" x14ac:dyDescent="0.25">
      <c r="A155" s="204"/>
      <c r="B155" s="64"/>
      <c r="C155" s="64"/>
      <c r="D155" s="64">
        <v>142</v>
      </c>
      <c r="E155" s="64">
        <v>97.94</v>
      </c>
      <c r="F155" s="64">
        <v>131.25</v>
      </c>
    </row>
    <row r="156" spans="1:6" x14ac:dyDescent="0.25">
      <c r="A156" s="204"/>
      <c r="B156" s="64"/>
      <c r="C156" s="64"/>
      <c r="D156" s="64">
        <v>142</v>
      </c>
      <c r="E156" s="64">
        <v>97.94</v>
      </c>
      <c r="F156" s="64">
        <v>131.25</v>
      </c>
    </row>
    <row r="157" spans="1:6" x14ac:dyDescent="0.25">
      <c r="A157" s="204"/>
      <c r="B157" s="64"/>
      <c r="C157" s="64"/>
      <c r="D157" s="64">
        <v>142</v>
      </c>
      <c r="E157" s="64">
        <v>97</v>
      </c>
      <c r="F157" s="64">
        <v>131.25</v>
      </c>
    </row>
    <row r="158" spans="1:6" x14ac:dyDescent="0.25">
      <c r="A158" s="204"/>
      <c r="B158" s="64"/>
      <c r="C158" s="64"/>
      <c r="D158" s="64">
        <v>137.80000000000001</v>
      </c>
      <c r="E158" s="64">
        <v>96.05</v>
      </c>
      <c r="F158" s="64">
        <v>131.25</v>
      </c>
    </row>
    <row r="159" spans="1:6" x14ac:dyDescent="0.25">
      <c r="A159" s="204"/>
      <c r="B159" s="64"/>
      <c r="C159" s="64"/>
      <c r="D159" s="64">
        <v>138.292</v>
      </c>
      <c r="E159" s="64">
        <v>96.05</v>
      </c>
      <c r="F159" s="64">
        <v>131.25</v>
      </c>
    </row>
    <row r="160" spans="1:6" x14ac:dyDescent="0.25">
      <c r="A160" s="204"/>
      <c r="B160" s="64"/>
      <c r="C160" s="64"/>
      <c r="D160" s="64">
        <v>138.292</v>
      </c>
      <c r="E160" s="64">
        <v>96.05</v>
      </c>
      <c r="F160" s="64">
        <v>131.25</v>
      </c>
    </row>
    <row r="161" spans="1:6" x14ac:dyDescent="0.25">
      <c r="A161" s="204"/>
      <c r="B161" s="64"/>
      <c r="C161" s="64"/>
      <c r="D161" s="64">
        <v>138.292</v>
      </c>
      <c r="E161" s="64">
        <v>96.05</v>
      </c>
      <c r="F161" s="64">
        <v>131.25</v>
      </c>
    </row>
    <row r="162" spans="1:6" x14ac:dyDescent="0.25">
      <c r="A162" s="204"/>
      <c r="B162" s="64"/>
      <c r="C162" s="64"/>
      <c r="D162" s="64">
        <v>138.292</v>
      </c>
      <c r="E162" s="64">
        <v>96.05</v>
      </c>
      <c r="F162" s="64">
        <v>131.25</v>
      </c>
    </row>
    <row r="163" spans="1:6" x14ac:dyDescent="0.25">
      <c r="A163" s="204"/>
      <c r="B163" s="64"/>
      <c r="C163" s="64"/>
      <c r="D163" s="64">
        <v>138.292</v>
      </c>
      <c r="E163" s="64">
        <v>96.05</v>
      </c>
      <c r="F163" s="64">
        <v>131.25</v>
      </c>
    </row>
    <row r="164" spans="1:6" x14ac:dyDescent="0.25">
      <c r="A164" s="204"/>
      <c r="B164" s="64"/>
      <c r="C164" s="64"/>
      <c r="D164" s="64">
        <v>138.292</v>
      </c>
      <c r="E164" s="64">
        <v>96.05</v>
      </c>
      <c r="F164" s="64">
        <v>131.25</v>
      </c>
    </row>
    <row r="165" spans="1:6" x14ac:dyDescent="0.25">
      <c r="A165" s="204"/>
      <c r="B165" s="64"/>
      <c r="C165" s="64"/>
      <c r="D165" s="64">
        <v>138.292</v>
      </c>
      <c r="E165" s="64">
        <v>96.05</v>
      </c>
      <c r="F165" s="64">
        <v>131.25</v>
      </c>
    </row>
    <row r="166" spans="1:6" x14ac:dyDescent="0.25">
      <c r="A166" s="204"/>
      <c r="B166" s="64"/>
      <c r="C166" s="64"/>
      <c r="D166" s="64">
        <v>138.292</v>
      </c>
      <c r="E166" s="64">
        <v>96.05</v>
      </c>
      <c r="F166" s="64">
        <v>131.25</v>
      </c>
    </row>
    <row r="167" spans="1:6" x14ac:dyDescent="0.25">
      <c r="A167" s="204"/>
      <c r="B167" s="64"/>
      <c r="C167" s="64"/>
      <c r="D167" s="64">
        <v>134.23599999999999</v>
      </c>
      <c r="E167" s="64">
        <v>96.05</v>
      </c>
      <c r="F167" s="64">
        <v>131.25</v>
      </c>
    </row>
    <row r="168" spans="1:6" x14ac:dyDescent="0.25">
      <c r="A168" s="204"/>
      <c r="B168" s="64"/>
      <c r="C168" s="64"/>
      <c r="D168" s="64">
        <v>133</v>
      </c>
      <c r="E168" s="64">
        <v>96.05</v>
      </c>
      <c r="F168" s="64">
        <v>131.25</v>
      </c>
    </row>
    <row r="169" spans="1:6" x14ac:dyDescent="0.25">
      <c r="A169" s="204"/>
      <c r="B169" s="64"/>
      <c r="C169" s="64"/>
      <c r="D169" s="64">
        <v>130.07599999999999</v>
      </c>
      <c r="E169" s="64">
        <v>96.05</v>
      </c>
      <c r="F169" s="64">
        <v>131.25</v>
      </c>
    </row>
    <row r="170" spans="1:6" x14ac:dyDescent="0.25">
      <c r="A170" s="204"/>
      <c r="B170" s="64"/>
      <c r="C170" s="64"/>
      <c r="D170" s="64">
        <v>130.07599999999999</v>
      </c>
      <c r="E170" s="64">
        <v>96.05</v>
      </c>
      <c r="F170" s="64">
        <v>131.25</v>
      </c>
    </row>
    <row r="171" spans="1:6" x14ac:dyDescent="0.25">
      <c r="A171" s="204"/>
      <c r="B171" s="64"/>
      <c r="C171" s="64"/>
      <c r="D171" s="64">
        <v>130.07599999999999</v>
      </c>
      <c r="E171" s="64">
        <v>96.05</v>
      </c>
      <c r="F171" s="64">
        <v>131.25</v>
      </c>
    </row>
    <row r="172" spans="1:6" x14ac:dyDescent="0.25">
      <c r="A172" s="204"/>
      <c r="B172" s="64"/>
      <c r="C172" s="64"/>
      <c r="D172" s="64">
        <v>126.2</v>
      </c>
      <c r="E172" s="64">
        <v>96.05</v>
      </c>
      <c r="F172" s="64">
        <v>131.25</v>
      </c>
    </row>
    <row r="173" spans="1:6" x14ac:dyDescent="0.25">
      <c r="A173" s="204"/>
      <c r="B173" s="64"/>
      <c r="C173" s="64"/>
      <c r="D173" s="64">
        <v>122.5</v>
      </c>
      <c r="E173" s="64">
        <v>96.05</v>
      </c>
      <c r="F173" s="64">
        <v>131.25</v>
      </c>
    </row>
    <row r="174" spans="1:6" x14ac:dyDescent="0.25">
      <c r="A174" s="204"/>
      <c r="B174" s="64"/>
      <c r="C174" s="64"/>
      <c r="D174" s="64">
        <v>118.9</v>
      </c>
      <c r="E174" s="64">
        <v>96.05</v>
      </c>
      <c r="F174" s="64">
        <v>131.25</v>
      </c>
    </row>
    <row r="175" spans="1:6" x14ac:dyDescent="0.25">
      <c r="A175" s="204"/>
      <c r="B175" s="64"/>
      <c r="C175" s="64"/>
      <c r="D175" s="64">
        <v>115.4</v>
      </c>
      <c r="E175" s="64">
        <v>96.05</v>
      </c>
      <c r="F175" s="64">
        <v>131.25</v>
      </c>
    </row>
    <row r="176" spans="1:6" x14ac:dyDescent="0.25">
      <c r="A176" s="204"/>
      <c r="B176" s="64"/>
      <c r="C176" s="64"/>
      <c r="D176" s="64">
        <v>112</v>
      </c>
      <c r="E176" s="64">
        <v>96.05</v>
      </c>
      <c r="F176" s="64">
        <v>131.25</v>
      </c>
    </row>
    <row r="177" spans="1:6" x14ac:dyDescent="0.25">
      <c r="A177" s="204"/>
      <c r="B177" s="64"/>
      <c r="C177" s="64"/>
      <c r="D177" s="64">
        <v>112</v>
      </c>
      <c r="E177" s="64">
        <v>96.05</v>
      </c>
      <c r="F177" s="64">
        <v>131.25</v>
      </c>
    </row>
    <row r="178" spans="1:6" x14ac:dyDescent="0.25">
      <c r="A178" s="204"/>
      <c r="B178" s="64"/>
      <c r="C178" s="64"/>
      <c r="D178" s="64">
        <v>112</v>
      </c>
      <c r="E178" s="64">
        <v>96.05</v>
      </c>
      <c r="F178" s="64">
        <v>131.25</v>
      </c>
    </row>
    <row r="179" spans="1:6" x14ac:dyDescent="0.25">
      <c r="A179" s="204"/>
      <c r="B179" s="64"/>
      <c r="C179" s="64"/>
      <c r="D179" s="64">
        <v>109.8</v>
      </c>
      <c r="E179" s="64">
        <v>96.05</v>
      </c>
      <c r="F179" s="64">
        <v>131.25</v>
      </c>
    </row>
    <row r="180" spans="1:6" x14ac:dyDescent="0.25">
      <c r="A180" s="204"/>
      <c r="B180" s="64"/>
      <c r="C180" s="64"/>
      <c r="D180" s="64">
        <v>107.7</v>
      </c>
      <c r="E180" s="64">
        <v>96.05</v>
      </c>
      <c r="F180" s="64">
        <v>131.25</v>
      </c>
    </row>
    <row r="181" spans="1:6" x14ac:dyDescent="0.25">
      <c r="A181" s="204"/>
      <c r="B181" s="64"/>
      <c r="C181" s="64"/>
      <c r="D181" s="64">
        <v>100.6</v>
      </c>
      <c r="E181" s="64">
        <v>96.05</v>
      </c>
      <c r="F181" s="64">
        <v>131.25</v>
      </c>
    </row>
    <row r="182" spans="1:6" x14ac:dyDescent="0.25">
      <c r="A182" s="204"/>
      <c r="B182" s="64"/>
      <c r="C182" s="64"/>
      <c r="D182" s="64">
        <v>98.6</v>
      </c>
      <c r="E182" s="64">
        <v>96.05</v>
      </c>
      <c r="F182" s="64">
        <v>131.25</v>
      </c>
    </row>
    <row r="183" spans="1:6" x14ac:dyDescent="0.25">
      <c r="A183" s="204"/>
      <c r="B183" s="64"/>
      <c r="C183" s="64"/>
      <c r="D183" s="64">
        <v>96.65</v>
      </c>
      <c r="E183" s="64">
        <v>96.05</v>
      </c>
      <c r="F183" s="64">
        <v>131.25</v>
      </c>
    </row>
    <row r="184" spans="1:6" x14ac:dyDescent="0.25">
      <c r="A184" s="204" t="s">
        <v>225</v>
      </c>
      <c r="B184" s="64"/>
      <c r="C184" s="64"/>
      <c r="D184" s="64">
        <v>96.65</v>
      </c>
      <c r="E184" s="64">
        <v>96.05</v>
      </c>
      <c r="F184" s="64">
        <v>131.25</v>
      </c>
    </row>
    <row r="185" spans="1:6" x14ac:dyDescent="0.25">
      <c r="A185" s="204"/>
      <c r="B185" s="64"/>
      <c r="C185" s="64"/>
      <c r="D185" s="64">
        <v>96.65</v>
      </c>
      <c r="E185" s="64">
        <v>96.05</v>
      </c>
      <c r="F185" s="64">
        <v>131.25</v>
      </c>
    </row>
    <row r="186" spans="1:6" x14ac:dyDescent="0.25">
      <c r="A186" s="204"/>
      <c r="B186" s="64"/>
      <c r="C186" s="64"/>
      <c r="D186" s="64">
        <v>95.955999999999989</v>
      </c>
      <c r="E186" s="64">
        <v>96.05</v>
      </c>
      <c r="F186" s="64">
        <v>131.25</v>
      </c>
    </row>
    <row r="187" spans="1:6" x14ac:dyDescent="0.25">
      <c r="A187" s="204"/>
      <c r="B187" s="64"/>
      <c r="C187" s="64"/>
      <c r="D187" s="64">
        <v>100.7</v>
      </c>
      <c r="E187" s="64">
        <v>96.05</v>
      </c>
      <c r="F187" s="64">
        <v>131.25</v>
      </c>
    </row>
    <row r="188" spans="1:6" x14ac:dyDescent="0.25">
      <c r="A188" s="204"/>
      <c r="B188" s="64"/>
      <c r="C188" s="64"/>
      <c r="D188" s="64">
        <v>105</v>
      </c>
      <c r="E188" s="64">
        <v>96.05</v>
      </c>
      <c r="F188" s="64">
        <v>131.25</v>
      </c>
    </row>
    <row r="189" spans="1:6" x14ac:dyDescent="0.25">
      <c r="A189" s="204"/>
      <c r="B189" s="64"/>
      <c r="C189" s="64"/>
      <c r="D189" s="64">
        <v>105</v>
      </c>
      <c r="E189" s="64">
        <v>96.05</v>
      </c>
      <c r="F189" s="64">
        <v>131.25</v>
      </c>
    </row>
    <row r="190" spans="1:6" x14ac:dyDescent="0.25">
      <c r="A190" s="204"/>
      <c r="B190" s="64"/>
      <c r="C190" s="64"/>
      <c r="D190" s="64">
        <v>105</v>
      </c>
      <c r="E190" s="64">
        <v>96.05</v>
      </c>
      <c r="F190" s="64">
        <v>131.25</v>
      </c>
    </row>
    <row r="191" spans="1:6" x14ac:dyDescent="0.25">
      <c r="A191" s="204"/>
      <c r="B191" s="64"/>
      <c r="C191" s="64"/>
      <c r="D191" s="64">
        <v>105</v>
      </c>
      <c r="E191" s="64">
        <v>96.05</v>
      </c>
      <c r="F191" s="64">
        <v>128.75</v>
      </c>
    </row>
    <row r="192" spans="1:6" x14ac:dyDescent="0.25">
      <c r="A192" s="204"/>
      <c r="B192" s="64"/>
      <c r="C192" s="64"/>
      <c r="D192" s="64">
        <v>105</v>
      </c>
      <c r="E192" s="64">
        <v>96.05</v>
      </c>
      <c r="F192" s="64">
        <v>126.25</v>
      </c>
    </row>
    <row r="193" spans="1:6" x14ac:dyDescent="0.25">
      <c r="A193" s="204"/>
      <c r="B193" s="64"/>
      <c r="C193" s="64"/>
      <c r="D193" s="64">
        <v>102.9</v>
      </c>
      <c r="E193" s="64">
        <v>96.05</v>
      </c>
      <c r="F193" s="64">
        <v>123.75</v>
      </c>
    </row>
    <row r="194" spans="1:6" x14ac:dyDescent="0.25">
      <c r="A194" s="204"/>
      <c r="B194" s="64"/>
      <c r="C194" s="64"/>
      <c r="D194" s="64">
        <v>102.9</v>
      </c>
      <c r="E194" s="64">
        <v>96.05</v>
      </c>
      <c r="F194" s="64">
        <v>123.75</v>
      </c>
    </row>
    <row r="195" spans="1:6" x14ac:dyDescent="0.25">
      <c r="A195" s="204"/>
      <c r="B195" s="64"/>
      <c r="C195" s="64"/>
      <c r="D195" s="64">
        <v>102.9</v>
      </c>
      <c r="E195" s="64">
        <v>96.05</v>
      </c>
      <c r="F195" s="64">
        <v>123.75</v>
      </c>
    </row>
    <row r="196" spans="1:6" x14ac:dyDescent="0.25">
      <c r="A196" s="204"/>
      <c r="B196" s="64"/>
      <c r="C196" s="64"/>
      <c r="D196" s="64">
        <v>102.9</v>
      </c>
      <c r="E196" s="64">
        <v>96.05</v>
      </c>
      <c r="F196" s="64">
        <v>123.75</v>
      </c>
    </row>
    <row r="197" spans="1:6" x14ac:dyDescent="0.25">
      <c r="A197" s="204"/>
      <c r="B197" s="64"/>
      <c r="C197" s="64"/>
      <c r="D197" s="64">
        <v>100.9</v>
      </c>
      <c r="E197" s="64">
        <v>96.05</v>
      </c>
      <c r="F197" s="64">
        <v>123.75</v>
      </c>
    </row>
    <row r="198" spans="1:6" x14ac:dyDescent="0.25">
      <c r="A198" s="204"/>
      <c r="B198" s="64"/>
      <c r="C198" s="64"/>
      <c r="D198" s="64">
        <v>100.9</v>
      </c>
      <c r="E198" s="64">
        <v>96.05</v>
      </c>
      <c r="F198" s="64">
        <v>121.5</v>
      </c>
    </row>
    <row r="199" spans="1:6" x14ac:dyDescent="0.25">
      <c r="A199" s="204"/>
      <c r="B199" s="64"/>
      <c r="C199" s="64"/>
      <c r="D199" s="64">
        <v>100.9</v>
      </c>
      <c r="E199" s="64">
        <v>96.05</v>
      </c>
      <c r="F199" s="64">
        <v>119.25</v>
      </c>
    </row>
    <row r="200" spans="1:6" x14ac:dyDescent="0.25">
      <c r="A200" s="204"/>
      <c r="B200" s="64"/>
      <c r="C200" s="64"/>
      <c r="D200" s="64">
        <v>98.915999999999997</v>
      </c>
      <c r="E200" s="64">
        <v>96.05</v>
      </c>
      <c r="F200" s="64">
        <v>117</v>
      </c>
    </row>
    <row r="201" spans="1:6" x14ac:dyDescent="0.25">
      <c r="A201" s="204"/>
      <c r="B201" s="64"/>
      <c r="C201" s="64"/>
      <c r="D201" s="64">
        <v>98.915999999999997</v>
      </c>
      <c r="E201" s="64">
        <v>96.05</v>
      </c>
      <c r="F201" s="64">
        <v>117</v>
      </c>
    </row>
    <row r="202" spans="1:6" x14ac:dyDescent="0.25">
      <c r="A202" s="204"/>
      <c r="B202" s="64"/>
      <c r="C202" s="64"/>
      <c r="D202" s="64">
        <v>98.915999999999997</v>
      </c>
      <c r="E202" s="64">
        <v>96.05</v>
      </c>
      <c r="F202" s="64">
        <v>117</v>
      </c>
    </row>
    <row r="203" spans="1:6" x14ac:dyDescent="0.25">
      <c r="A203" s="204"/>
      <c r="B203" s="64"/>
      <c r="C203" s="64"/>
      <c r="D203" s="64">
        <v>96.95</v>
      </c>
      <c r="E203" s="64">
        <v>96.05</v>
      </c>
      <c r="F203" s="64">
        <v>117</v>
      </c>
    </row>
    <row r="204" spans="1:6" x14ac:dyDescent="0.25">
      <c r="A204" s="204"/>
      <c r="B204" s="64"/>
      <c r="C204" s="64"/>
      <c r="D204" s="64">
        <v>96.95</v>
      </c>
      <c r="E204" s="64">
        <v>96.05</v>
      </c>
      <c r="F204" s="64">
        <v>117</v>
      </c>
    </row>
    <row r="205" spans="1:6" x14ac:dyDescent="0.25">
      <c r="A205" s="204"/>
      <c r="B205" s="64"/>
      <c r="C205" s="64"/>
      <c r="D205" s="64">
        <v>96.95</v>
      </c>
      <c r="E205" s="64">
        <v>96.05</v>
      </c>
      <c r="F205" s="64">
        <v>114.75</v>
      </c>
    </row>
    <row r="206" spans="1:6" x14ac:dyDescent="0.25">
      <c r="A206" s="204"/>
      <c r="B206" s="64"/>
      <c r="C206" s="64"/>
      <c r="D206" s="64">
        <v>96.95</v>
      </c>
      <c r="E206" s="64">
        <v>96.05</v>
      </c>
      <c r="F206" s="64">
        <v>112.5</v>
      </c>
    </row>
    <row r="207" spans="1:6" x14ac:dyDescent="0.25">
      <c r="A207" s="204"/>
      <c r="B207" s="64"/>
      <c r="C207" s="64"/>
      <c r="D207" s="64">
        <v>96.95</v>
      </c>
      <c r="E207" s="64">
        <v>96.05</v>
      </c>
      <c r="F207" s="64">
        <v>110.25</v>
      </c>
    </row>
    <row r="208" spans="1:6" x14ac:dyDescent="0.25">
      <c r="A208" s="204"/>
      <c r="B208" s="64"/>
      <c r="C208" s="64"/>
      <c r="D208" s="64">
        <v>101</v>
      </c>
      <c r="E208" s="64">
        <v>96.05</v>
      </c>
      <c r="F208" s="64">
        <v>110.25</v>
      </c>
    </row>
    <row r="209" spans="1:6" x14ac:dyDescent="0.25">
      <c r="A209" s="204"/>
      <c r="B209" s="64"/>
      <c r="C209" s="64"/>
      <c r="D209" s="64">
        <v>101</v>
      </c>
      <c r="E209" s="64">
        <v>96.05</v>
      </c>
      <c r="F209" s="64">
        <v>110.25</v>
      </c>
    </row>
    <row r="210" spans="1:6" x14ac:dyDescent="0.25">
      <c r="A210" s="204"/>
      <c r="B210" s="64"/>
      <c r="C210" s="64"/>
      <c r="D210" s="64">
        <v>101</v>
      </c>
      <c r="E210" s="64">
        <v>96.05</v>
      </c>
      <c r="F210" s="64">
        <v>110.25</v>
      </c>
    </row>
    <row r="211" spans="1:6" x14ac:dyDescent="0.25">
      <c r="A211" s="204"/>
      <c r="B211" s="64"/>
      <c r="C211" s="64"/>
      <c r="D211" s="64">
        <v>101</v>
      </c>
      <c r="E211" s="64">
        <v>96.05</v>
      </c>
      <c r="F211" s="64">
        <v>110.25</v>
      </c>
    </row>
    <row r="212" spans="1:6" x14ac:dyDescent="0.25">
      <c r="A212" s="204"/>
      <c r="B212" s="64"/>
      <c r="C212" s="64"/>
      <c r="D212" s="64">
        <v>101</v>
      </c>
      <c r="E212" s="64">
        <v>96.05</v>
      </c>
      <c r="F212" s="64">
        <v>108.25</v>
      </c>
    </row>
    <row r="213" spans="1:6" x14ac:dyDescent="0.25">
      <c r="A213" s="204"/>
      <c r="B213" s="64"/>
      <c r="C213" s="64"/>
      <c r="D213" s="64">
        <v>101</v>
      </c>
      <c r="E213" s="64">
        <v>96.05</v>
      </c>
      <c r="F213" s="64">
        <v>106.25</v>
      </c>
    </row>
    <row r="214" spans="1:6" x14ac:dyDescent="0.25">
      <c r="A214" s="204"/>
      <c r="B214" s="64"/>
      <c r="C214" s="64"/>
      <c r="D214" s="64">
        <v>101</v>
      </c>
      <c r="E214" s="64">
        <v>96.05</v>
      </c>
      <c r="F214" s="64">
        <v>104.25</v>
      </c>
    </row>
    <row r="215" spans="1:6" x14ac:dyDescent="0.25">
      <c r="A215" s="204" t="s">
        <v>226</v>
      </c>
      <c r="B215" s="64"/>
      <c r="C215" s="64"/>
      <c r="D215" s="64">
        <v>99.01</v>
      </c>
      <c r="E215" s="64">
        <v>96.05</v>
      </c>
      <c r="F215" s="64">
        <v>104.25</v>
      </c>
    </row>
    <row r="216" spans="1:6" x14ac:dyDescent="0.25">
      <c r="A216" s="204"/>
      <c r="B216" s="64"/>
      <c r="C216" s="64"/>
      <c r="D216" s="64">
        <v>99.01</v>
      </c>
      <c r="E216" s="64">
        <v>96.05</v>
      </c>
      <c r="F216" s="64">
        <v>104.25</v>
      </c>
    </row>
    <row r="217" spans="1:6" x14ac:dyDescent="0.25">
      <c r="A217" s="204"/>
      <c r="B217" s="64"/>
      <c r="C217" s="64"/>
      <c r="D217" s="64">
        <v>99.01</v>
      </c>
      <c r="E217" s="64">
        <v>96.05</v>
      </c>
      <c r="F217" s="64">
        <v>104.25</v>
      </c>
    </row>
    <row r="218" spans="1:6" x14ac:dyDescent="0.25">
      <c r="A218" s="204"/>
      <c r="B218" s="64"/>
      <c r="C218" s="64"/>
      <c r="D218" s="64">
        <v>99.01</v>
      </c>
      <c r="E218" s="64">
        <v>96.05</v>
      </c>
      <c r="F218" s="64">
        <v>104.25</v>
      </c>
    </row>
    <row r="219" spans="1:6" x14ac:dyDescent="0.25">
      <c r="A219" s="204"/>
      <c r="B219" s="64"/>
      <c r="C219" s="64"/>
      <c r="D219" s="64">
        <v>99.01</v>
      </c>
      <c r="E219" s="64">
        <v>96.05</v>
      </c>
      <c r="F219" s="64">
        <v>102.53</v>
      </c>
    </row>
    <row r="220" spans="1:6" x14ac:dyDescent="0.25">
      <c r="A220" s="204"/>
      <c r="B220" s="64"/>
      <c r="C220" s="64"/>
      <c r="D220" s="64">
        <v>99.01</v>
      </c>
      <c r="E220" s="64">
        <v>96.05</v>
      </c>
      <c r="F220" s="64">
        <v>101.07</v>
      </c>
    </row>
    <row r="221" spans="1:6" x14ac:dyDescent="0.25">
      <c r="A221" s="204"/>
      <c r="B221" s="64"/>
      <c r="C221" s="64"/>
      <c r="D221" s="64">
        <v>99.01</v>
      </c>
      <c r="E221" s="64">
        <v>96.05</v>
      </c>
      <c r="F221" s="64">
        <v>106</v>
      </c>
    </row>
    <row r="222" spans="1:6" x14ac:dyDescent="0.25">
      <c r="A222" s="204"/>
      <c r="B222" s="64"/>
      <c r="C222" s="64"/>
      <c r="D222" s="64">
        <v>97.177999999999997</v>
      </c>
      <c r="E222" s="64">
        <v>96.05</v>
      </c>
      <c r="F222" s="64">
        <v>106</v>
      </c>
    </row>
    <row r="223" spans="1:6" x14ac:dyDescent="0.25">
      <c r="A223" s="204"/>
      <c r="B223" s="64"/>
      <c r="C223" s="64"/>
      <c r="D223" s="64">
        <v>95.34</v>
      </c>
      <c r="E223" s="64">
        <v>96.05</v>
      </c>
      <c r="F223" s="64">
        <v>106</v>
      </c>
    </row>
    <row r="224" spans="1:6" x14ac:dyDescent="0.25">
      <c r="A224" s="204"/>
      <c r="B224" s="64"/>
      <c r="C224" s="64"/>
      <c r="D224" s="64">
        <v>95.34</v>
      </c>
      <c r="E224" s="64">
        <v>96.05</v>
      </c>
      <c r="F224" s="64">
        <v>106</v>
      </c>
    </row>
    <row r="225" spans="1:6" x14ac:dyDescent="0.25">
      <c r="A225" s="204"/>
      <c r="B225" s="64"/>
      <c r="C225" s="64"/>
      <c r="D225" s="64">
        <v>95.353999999999999</v>
      </c>
      <c r="E225" s="64">
        <v>96.05</v>
      </c>
      <c r="F225" s="64">
        <v>106</v>
      </c>
    </row>
    <row r="226" spans="1:6" x14ac:dyDescent="0.25">
      <c r="A226" s="204"/>
      <c r="B226" s="64"/>
      <c r="C226" s="64"/>
      <c r="D226" s="64">
        <v>95.353999999999999</v>
      </c>
      <c r="E226" s="64">
        <v>96.05</v>
      </c>
      <c r="F226" s="64">
        <v>109.74</v>
      </c>
    </row>
    <row r="227" spans="1:6" x14ac:dyDescent="0.25">
      <c r="A227" s="204"/>
      <c r="B227" s="64"/>
      <c r="C227" s="64"/>
      <c r="D227" s="64">
        <v>95.353999999999999</v>
      </c>
      <c r="E227" s="64">
        <v>96.05</v>
      </c>
      <c r="F227" s="64">
        <v>110</v>
      </c>
    </row>
    <row r="228" spans="1:6" x14ac:dyDescent="0.25">
      <c r="A228" s="204"/>
      <c r="B228" s="64"/>
      <c r="C228" s="64"/>
      <c r="D228" s="64">
        <v>95.353999999999999</v>
      </c>
      <c r="E228" s="64">
        <v>96.05</v>
      </c>
      <c r="F228" s="64">
        <v>109.09</v>
      </c>
    </row>
    <row r="229" spans="1:6" x14ac:dyDescent="0.25">
      <c r="A229" s="204"/>
      <c r="B229" s="64"/>
      <c r="C229" s="64"/>
      <c r="D229" s="64">
        <v>99.066000000000003</v>
      </c>
      <c r="E229" s="64">
        <v>96.05</v>
      </c>
      <c r="F229" s="64">
        <v>109.09</v>
      </c>
    </row>
    <row r="230" spans="1:6" x14ac:dyDescent="0.25">
      <c r="A230" s="204"/>
      <c r="B230" s="64"/>
      <c r="C230" s="64"/>
      <c r="D230" s="64">
        <v>104</v>
      </c>
      <c r="E230" s="64">
        <v>96.05</v>
      </c>
      <c r="F230" s="64">
        <v>109.09</v>
      </c>
    </row>
    <row r="231" spans="1:6" x14ac:dyDescent="0.25">
      <c r="A231" s="204"/>
      <c r="B231" s="64"/>
      <c r="C231" s="64"/>
      <c r="D231" s="64">
        <v>108.88800000000001</v>
      </c>
      <c r="E231" s="64">
        <v>96.05</v>
      </c>
      <c r="F231" s="64">
        <v>109.09</v>
      </c>
    </row>
    <row r="232" spans="1:6" x14ac:dyDescent="0.25">
      <c r="A232" s="204"/>
      <c r="B232" s="64"/>
      <c r="C232" s="64"/>
      <c r="D232" s="64">
        <v>108.88800000000001</v>
      </c>
      <c r="E232" s="64">
        <v>96.05</v>
      </c>
      <c r="F232" s="64">
        <v>109.09</v>
      </c>
    </row>
    <row r="233" spans="1:6" x14ac:dyDescent="0.25">
      <c r="A233" s="204"/>
      <c r="B233" s="64"/>
      <c r="C233" s="64"/>
      <c r="D233" s="64">
        <v>108.88800000000001</v>
      </c>
      <c r="E233" s="64">
        <v>96.05</v>
      </c>
      <c r="F233" s="64">
        <v>107.11</v>
      </c>
    </row>
    <row r="234" spans="1:6" x14ac:dyDescent="0.25">
      <c r="A234" s="204"/>
      <c r="B234" s="64"/>
      <c r="C234" s="64"/>
      <c r="D234" s="64">
        <v>108.88800000000001</v>
      </c>
      <c r="E234" s="64">
        <v>96.05</v>
      </c>
      <c r="F234" s="64">
        <v>107.11</v>
      </c>
    </row>
    <row r="235" spans="1:6" x14ac:dyDescent="0.25">
      <c r="A235" s="204"/>
      <c r="B235" s="64"/>
      <c r="C235" s="64"/>
      <c r="D235" s="64">
        <v>108.88800000000001</v>
      </c>
      <c r="E235" s="64">
        <v>96.05</v>
      </c>
      <c r="F235" s="64">
        <v>106.25</v>
      </c>
    </row>
    <row r="236" spans="1:6" x14ac:dyDescent="0.25">
      <c r="A236" s="204"/>
      <c r="B236" s="64"/>
      <c r="C236" s="64"/>
      <c r="D236" s="64">
        <v>108.88800000000001</v>
      </c>
      <c r="E236" s="64">
        <v>96.05</v>
      </c>
      <c r="F236" s="64">
        <v>106.25</v>
      </c>
    </row>
    <row r="237" spans="1:6" x14ac:dyDescent="0.25">
      <c r="A237" s="204"/>
      <c r="B237" s="64"/>
      <c r="C237" s="64"/>
      <c r="D237" s="64">
        <v>112.242</v>
      </c>
      <c r="E237" s="64">
        <v>96.05</v>
      </c>
      <c r="F237" s="64">
        <v>106.25</v>
      </c>
    </row>
    <row r="238" spans="1:6" x14ac:dyDescent="0.25">
      <c r="A238" s="204"/>
      <c r="B238" s="64"/>
      <c r="C238" s="64"/>
      <c r="D238" s="64">
        <v>112.242</v>
      </c>
      <c r="E238" s="64">
        <v>96.05</v>
      </c>
      <c r="F238" s="64">
        <v>106.25</v>
      </c>
    </row>
    <row r="239" spans="1:6" x14ac:dyDescent="0.25">
      <c r="A239" s="204"/>
      <c r="B239" s="64"/>
      <c r="C239" s="64"/>
      <c r="D239" s="64">
        <v>112.242</v>
      </c>
      <c r="E239" s="64">
        <v>96.05</v>
      </c>
      <c r="F239" s="64">
        <v>106.25</v>
      </c>
    </row>
    <row r="240" spans="1:6" x14ac:dyDescent="0.25">
      <c r="A240" s="204"/>
      <c r="B240" s="64"/>
      <c r="C240" s="64"/>
      <c r="D240" s="64">
        <v>112.242</v>
      </c>
      <c r="E240" s="64">
        <v>96.05</v>
      </c>
      <c r="F240" s="64">
        <v>104.25</v>
      </c>
    </row>
    <row r="241" spans="1:6" x14ac:dyDescent="0.25">
      <c r="A241" s="204"/>
      <c r="B241" s="64"/>
      <c r="C241" s="64"/>
      <c r="D241" s="64">
        <v>112.242</v>
      </c>
      <c r="E241" s="64">
        <v>96.05</v>
      </c>
      <c r="F241" s="64">
        <v>104.25</v>
      </c>
    </row>
    <row r="242" spans="1:6" x14ac:dyDescent="0.25">
      <c r="A242" s="204"/>
      <c r="B242" s="64"/>
      <c r="C242" s="64"/>
      <c r="D242" s="64">
        <v>112.242</v>
      </c>
      <c r="E242" s="64">
        <v>96.05</v>
      </c>
      <c r="F242" s="64">
        <v>102.26</v>
      </c>
    </row>
    <row r="243" spans="1:6" x14ac:dyDescent="0.25">
      <c r="A243" s="204"/>
      <c r="B243" s="64"/>
      <c r="C243" s="64"/>
      <c r="D243" s="64">
        <v>112.242</v>
      </c>
      <c r="E243" s="64">
        <v>96.05</v>
      </c>
      <c r="F243" s="64">
        <v>102.26</v>
      </c>
    </row>
    <row r="244" spans="1:6" x14ac:dyDescent="0.25">
      <c r="A244" s="204"/>
      <c r="B244" s="64"/>
      <c r="C244" s="64"/>
      <c r="D244" s="64">
        <v>112.242</v>
      </c>
      <c r="E244" s="64">
        <v>96.05</v>
      </c>
      <c r="F244" s="64">
        <v>102.26</v>
      </c>
    </row>
    <row r="245" spans="1:6" x14ac:dyDescent="0.25">
      <c r="A245" s="204"/>
      <c r="B245" s="64"/>
      <c r="C245" s="64"/>
      <c r="D245" s="64">
        <v>112.242</v>
      </c>
      <c r="E245" s="64">
        <v>96.05</v>
      </c>
      <c r="F245" s="64">
        <v>102.26</v>
      </c>
    </row>
    <row r="246" spans="1:6" x14ac:dyDescent="0.25">
      <c r="A246" s="204" t="s">
        <v>227</v>
      </c>
      <c r="B246" s="64"/>
      <c r="C246" s="64"/>
      <c r="D246" s="64">
        <v>112.242</v>
      </c>
      <c r="E246" s="64">
        <v>96.05</v>
      </c>
      <c r="F246" s="64">
        <v>102.26</v>
      </c>
    </row>
    <row r="247" spans="1:6" x14ac:dyDescent="0.25">
      <c r="A247" s="204"/>
      <c r="B247" s="64"/>
      <c r="C247" s="64"/>
      <c r="D247" s="64">
        <v>112.242</v>
      </c>
      <c r="E247" s="64">
        <v>96.05</v>
      </c>
      <c r="F247" s="64">
        <v>104.81</v>
      </c>
    </row>
    <row r="248" spans="1:6" x14ac:dyDescent="0.25">
      <c r="A248" s="204"/>
      <c r="B248" s="64"/>
      <c r="C248" s="64"/>
      <c r="D248" s="64">
        <v>112.242</v>
      </c>
      <c r="E248" s="64">
        <v>96.05</v>
      </c>
      <c r="F248" s="64">
        <v>103.03</v>
      </c>
    </row>
    <row r="249" spans="1:6" x14ac:dyDescent="0.25">
      <c r="A249" s="204"/>
      <c r="B249" s="64"/>
      <c r="C249" s="64"/>
      <c r="D249" s="64">
        <v>112.242</v>
      </c>
      <c r="E249" s="64">
        <v>96.05</v>
      </c>
      <c r="F249" s="64">
        <v>105.96</v>
      </c>
    </row>
    <row r="250" spans="1:6" x14ac:dyDescent="0.25">
      <c r="A250" s="204"/>
      <c r="B250" s="64"/>
      <c r="C250" s="64"/>
      <c r="D250" s="64">
        <v>112.242</v>
      </c>
      <c r="E250" s="64">
        <v>96.05</v>
      </c>
      <c r="F250" s="64">
        <v>105.96</v>
      </c>
    </row>
    <row r="251" spans="1:6" x14ac:dyDescent="0.25">
      <c r="A251" s="204"/>
      <c r="B251" s="64"/>
      <c r="C251" s="64"/>
      <c r="D251" s="64">
        <v>112.242</v>
      </c>
      <c r="E251" s="64">
        <v>96.05</v>
      </c>
      <c r="F251" s="64">
        <v>105.96</v>
      </c>
    </row>
    <row r="252" spans="1:6" x14ac:dyDescent="0.25">
      <c r="A252" s="204"/>
      <c r="B252" s="64"/>
      <c r="C252" s="64"/>
      <c r="D252" s="64">
        <v>112.242</v>
      </c>
      <c r="E252" s="64">
        <v>96.05</v>
      </c>
      <c r="F252" s="64">
        <v>105.96</v>
      </c>
    </row>
    <row r="253" spans="1:6" x14ac:dyDescent="0.25">
      <c r="A253" s="204"/>
      <c r="B253" s="64"/>
      <c r="C253" s="64"/>
      <c r="D253" s="64">
        <v>112.242</v>
      </c>
      <c r="E253" s="64">
        <v>96.05</v>
      </c>
      <c r="F253" s="64">
        <v>105.96</v>
      </c>
    </row>
    <row r="254" spans="1:6" x14ac:dyDescent="0.25">
      <c r="A254" s="204"/>
      <c r="B254" s="64"/>
      <c r="C254" s="64"/>
      <c r="D254" s="64">
        <v>112.242</v>
      </c>
      <c r="E254" s="64">
        <v>96.05</v>
      </c>
      <c r="F254" s="64">
        <v>104.09</v>
      </c>
    </row>
    <row r="255" spans="1:6" x14ac:dyDescent="0.25">
      <c r="A255" s="204"/>
      <c r="B255" s="64"/>
      <c r="C255" s="64"/>
      <c r="D255" s="64">
        <v>112.242</v>
      </c>
      <c r="E255" s="64">
        <v>96.05</v>
      </c>
      <c r="F255" s="64">
        <v>102.47</v>
      </c>
    </row>
    <row r="256" spans="1:6" x14ac:dyDescent="0.25">
      <c r="A256" s="204"/>
      <c r="B256" s="64"/>
      <c r="C256" s="64"/>
      <c r="D256" s="64">
        <v>112.242</v>
      </c>
      <c r="E256" s="64">
        <v>96.05</v>
      </c>
      <c r="F256" s="64">
        <v>103.1</v>
      </c>
    </row>
    <row r="257" spans="1:6" x14ac:dyDescent="0.25">
      <c r="A257" s="204"/>
      <c r="B257" s="64"/>
      <c r="C257" s="64"/>
      <c r="D257" s="64">
        <v>112.242</v>
      </c>
      <c r="E257" s="64">
        <v>96.05</v>
      </c>
      <c r="F257" s="64">
        <v>103.1</v>
      </c>
    </row>
    <row r="258" spans="1:6" x14ac:dyDescent="0.25">
      <c r="A258" s="204"/>
      <c r="B258" s="64"/>
      <c r="C258" s="64"/>
      <c r="D258" s="64">
        <v>112.242</v>
      </c>
      <c r="E258" s="64">
        <v>96.05</v>
      </c>
      <c r="F258" s="64">
        <v>103.1</v>
      </c>
    </row>
    <row r="259" spans="1:6" x14ac:dyDescent="0.25">
      <c r="A259" s="204"/>
      <c r="B259" s="64"/>
      <c r="C259" s="64"/>
      <c r="D259" s="64">
        <v>112.242</v>
      </c>
      <c r="E259" s="64">
        <v>96.05</v>
      </c>
      <c r="F259" s="64">
        <v>103.1</v>
      </c>
    </row>
    <row r="260" spans="1:6" x14ac:dyDescent="0.25">
      <c r="A260" s="204"/>
      <c r="B260" s="64"/>
      <c r="C260" s="64"/>
      <c r="D260" s="64">
        <v>112.242</v>
      </c>
      <c r="E260" s="64">
        <v>96.05</v>
      </c>
      <c r="F260" s="64">
        <v>103.1</v>
      </c>
    </row>
    <row r="261" spans="1:6" x14ac:dyDescent="0.25">
      <c r="A261" s="204"/>
      <c r="B261" s="64"/>
      <c r="C261" s="64"/>
      <c r="D261" s="64">
        <v>112.242</v>
      </c>
      <c r="E261" s="64">
        <v>96.05</v>
      </c>
      <c r="F261" s="64">
        <v>101.93</v>
      </c>
    </row>
    <row r="262" spans="1:6" x14ac:dyDescent="0.25">
      <c r="A262" s="204"/>
      <c r="B262" s="64"/>
      <c r="C262" s="64"/>
      <c r="D262" s="64">
        <v>112.242</v>
      </c>
      <c r="E262" s="64">
        <v>96.05</v>
      </c>
      <c r="F262" s="64">
        <v>101.93</v>
      </c>
    </row>
    <row r="263" spans="1:6" x14ac:dyDescent="0.25">
      <c r="A263" s="204"/>
      <c r="B263" s="64"/>
      <c r="C263" s="64"/>
      <c r="D263" s="64">
        <v>112.242</v>
      </c>
      <c r="E263" s="64">
        <v>96.05</v>
      </c>
      <c r="F263" s="64">
        <v>101.93</v>
      </c>
    </row>
    <row r="264" spans="1:6" x14ac:dyDescent="0.25">
      <c r="A264" s="204"/>
      <c r="B264" s="64"/>
      <c r="C264" s="64"/>
      <c r="D264" s="64">
        <v>112.242</v>
      </c>
      <c r="E264" s="64">
        <v>96.05</v>
      </c>
      <c r="F264" s="64">
        <v>101.93</v>
      </c>
    </row>
    <row r="265" spans="1:6" x14ac:dyDescent="0.25">
      <c r="A265" s="204"/>
      <c r="B265" s="64"/>
      <c r="C265" s="64"/>
      <c r="D265" s="64">
        <v>112.242</v>
      </c>
      <c r="E265" s="64">
        <v>96.05</v>
      </c>
      <c r="F265" s="64">
        <v>101.93</v>
      </c>
    </row>
    <row r="266" spans="1:6" x14ac:dyDescent="0.25">
      <c r="A266" s="204"/>
      <c r="B266" s="64"/>
      <c r="C266" s="64"/>
      <c r="D266" s="64">
        <v>110</v>
      </c>
      <c r="E266" s="64">
        <v>96.05</v>
      </c>
      <c r="F266" s="64">
        <v>101.93</v>
      </c>
    </row>
    <row r="267" spans="1:6" x14ac:dyDescent="0.25">
      <c r="A267" s="204"/>
      <c r="B267" s="64"/>
      <c r="C267" s="64"/>
      <c r="D267" s="64">
        <v>110</v>
      </c>
      <c r="E267" s="64">
        <v>96.05</v>
      </c>
      <c r="F267" s="64">
        <v>101.93</v>
      </c>
    </row>
    <row r="268" spans="1:6" x14ac:dyDescent="0.25">
      <c r="A268" s="204"/>
      <c r="B268" s="64"/>
      <c r="C268" s="64"/>
      <c r="D268" s="64">
        <v>110</v>
      </c>
      <c r="E268" s="64">
        <v>96.05</v>
      </c>
      <c r="F268" s="64">
        <v>106.65</v>
      </c>
    </row>
    <row r="269" spans="1:6" x14ac:dyDescent="0.25">
      <c r="A269" s="204"/>
      <c r="B269" s="64"/>
      <c r="C269" s="64"/>
      <c r="D269" s="64">
        <v>110</v>
      </c>
      <c r="E269" s="64">
        <v>96.05</v>
      </c>
      <c r="F269" s="64">
        <v>104.84</v>
      </c>
    </row>
    <row r="270" spans="1:6" x14ac:dyDescent="0.25">
      <c r="A270" s="204"/>
      <c r="B270" s="64"/>
      <c r="C270" s="64"/>
      <c r="D270" s="64">
        <v>110</v>
      </c>
      <c r="E270" s="64">
        <v>96.05</v>
      </c>
      <c r="F270" s="64">
        <v>102.81</v>
      </c>
    </row>
    <row r="271" spans="1:6" x14ac:dyDescent="0.25">
      <c r="A271" s="204"/>
      <c r="B271" s="64"/>
      <c r="C271" s="64"/>
      <c r="D271" s="64">
        <v>107.8</v>
      </c>
      <c r="E271" s="64">
        <v>96.05</v>
      </c>
      <c r="F271" s="64">
        <v>102.81</v>
      </c>
    </row>
    <row r="272" spans="1:6" x14ac:dyDescent="0.25">
      <c r="A272" s="204"/>
      <c r="B272" s="64"/>
      <c r="C272" s="64"/>
      <c r="D272" s="64">
        <v>107.8</v>
      </c>
      <c r="E272" s="64">
        <v>96.05</v>
      </c>
      <c r="F272" s="64">
        <v>102.81</v>
      </c>
    </row>
    <row r="273" spans="1:6" x14ac:dyDescent="0.25">
      <c r="A273" s="204"/>
      <c r="B273" s="64"/>
      <c r="C273" s="64"/>
      <c r="D273" s="64">
        <v>107.8</v>
      </c>
      <c r="E273" s="64">
        <v>96.05</v>
      </c>
      <c r="F273" s="64">
        <v>102.81</v>
      </c>
    </row>
    <row r="274" spans="1:6" x14ac:dyDescent="0.25">
      <c r="A274" s="204"/>
      <c r="B274" s="64"/>
      <c r="C274" s="64"/>
      <c r="D274" s="64">
        <v>107.8</v>
      </c>
      <c r="E274" s="64">
        <v>96.05</v>
      </c>
      <c r="F274" s="64">
        <v>102.81</v>
      </c>
    </row>
    <row r="275" spans="1:6" x14ac:dyDescent="0.25">
      <c r="A275" s="204"/>
      <c r="B275" s="64"/>
      <c r="C275" s="64"/>
      <c r="D275" s="64">
        <v>107.8</v>
      </c>
      <c r="E275" s="64">
        <v>96.05</v>
      </c>
      <c r="F275" s="64">
        <v>101.59</v>
      </c>
    </row>
    <row r="276" spans="1:6" x14ac:dyDescent="0.25">
      <c r="A276" s="204" t="s">
        <v>228</v>
      </c>
      <c r="B276" s="64"/>
      <c r="C276" s="64"/>
      <c r="D276" s="64">
        <v>107.8</v>
      </c>
      <c r="E276" s="64">
        <v>96.05</v>
      </c>
      <c r="F276" s="64">
        <v>101.71</v>
      </c>
    </row>
    <row r="277" spans="1:6" x14ac:dyDescent="0.25">
      <c r="A277" s="204"/>
      <c r="B277" s="64"/>
      <c r="C277" s="64"/>
      <c r="D277" s="64">
        <v>107.8</v>
      </c>
      <c r="E277" s="64">
        <v>96.05</v>
      </c>
      <c r="F277" s="64">
        <v>101.69</v>
      </c>
    </row>
    <row r="278" spans="1:6" x14ac:dyDescent="0.25">
      <c r="A278" s="204"/>
      <c r="B278" s="64"/>
      <c r="C278" s="64"/>
      <c r="D278" s="64">
        <v>107.8</v>
      </c>
      <c r="E278" s="64">
        <v>96.05</v>
      </c>
      <c r="F278" s="64">
        <v>101.69</v>
      </c>
    </row>
    <row r="279" spans="1:6" x14ac:dyDescent="0.25">
      <c r="A279" s="204"/>
      <c r="B279" s="64"/>
      <c r="C279" s="64"/>
      <c r="D279" s="64">
        <v>107.8</v>
      </c>
      <c r="E279" s="64">
        <v>96.05</v>
      </c>
      <c r="F279" s="64">
        <v>101.69</v>
      </c>
    </row>
    <row r="280" spans="1:6" x14ac:dyDescent="0.25">
      <c r="A280" s="204"/>
      <c r="B280" s="64"/>
      <c r="C280" s="64"/>
      <c r="D280" s="64">
        <v>107.8</v>
      </c>
      <c r="E280" s="64">
        <v>96.05</v>
      </c>
      <c r="F280" s="64">
        <v>101.69</v>
      </c>
    </row>
    <row r="281" spans="1:6" x14ac:dyDescent="0.25">
      <c r="A281" s="204"/>
      <c r="B281" s="64"/>
      <c r="C281" s="64"/>
      <c r="D281" s="64">
        <v>107.8</v>
      </c>
      <c r="E281" s="64">
        <v>96.05</v>
      </c>
      <c r="F281" s="64">
        <v>101.69</v>
      </c>
    </row>
    <row r="282" spans="1:6" x14ac:dyDescent="0.25">
      <c r="A282" s="204"/>
      <c r="B282" s="64"/>
      <c r="C282" s="64"/>
      <c r="D282" s="64">
        <v>107.8</v>
      </c>
      <c r="E282" s="64">
        <v>96.05</v>
      </c>
      <c r="F282" s="64">
        <v>101.69</v>
      </c>
    </row>
    <row r="283" spans="1:6" x14ac:dyDescent="0.25">
      <c r="A283" s="204"/>
      <c r="B283" s="64"/>
      <c r="C283" s="64"/>
      <c r="D283" s="64">
        <v>107.8</v>
      </c>
      <c r="E283" s="64">
        <v>96.05</v>
      </c>
      <c r="F283" s="64">
        <v>101.69</v>
      </c>
    </row>
    <row r="284" spans="1:6" x14ac:dyDescent="0.25">
      <c r="A284" s="204"/>
      <c r="B284" s="64"/>
      <c r="C284" s="64"/>
      <c r="D284" s="64">
        <v>107.8</v>
      </c>
      <c r="E284" s="64">
        <v>96.05</v>
      </c>
      <c r="F284" s="64">
        <v>103.35</v>
      </c>
    </row>
    <row r="285" spans="1:6" x14ac:dyDescent="0.25">
      <c r="A285" s="204"/>
      <c r="B285" s="64"/>
      <c r="C285" s="64"/>
      <c r="D285" s="64">
        <v>107.8</v>
      </c>
      <c r="E285" s="64">
        <v>96.05</v>
      </c>
      <c r="F285" s="64">
        <v>103.35</v>
      </c>
    </row>
    <row r="286" spans="1:6" x14ac:dyDescent="0.25">
      <c r="A286" s="204"/>
      <c r="B286" s="64"/>
      <c r="C286" s="64"/>
      <c r="D286" s="64">
        <v>107.8</v>
      </c>
      <c r="E286" s="64">
        <v>96.05</v>
      </c>
      <c r="F286" s="64">
        <v>103.35</v>
      </c>
    </row>
    <row r="287" spans="1:6" x14ac:dyDescent="0.25">
      <c r="A287" s="204"/>
      <c r="B287" s="64"/>
      <c r="C287" s="64"/>
      <c r="D287" s="64">
        <v>107.8</v>
      </c>
      <c r="E287" s="64">
        <v>96.05</v>
      </c>
      <c r="F287" s="64">
        <v>103.35</v>
      </c>
    </row>
    <row r="288" spans="1:6" x14ac:dyDescent="0.25">
      <c r="A288" s="204"/>
      <c r="B288" s="64"/>
      <c r="C288" s="64"/>
      <c r="D288" s="64">
        <v>107.8</v>
      </c>
      <c r="E288" s="64">
        <v>96.05</v>
      </c>
      <c r="F288" s="64">
        <v>103.35</v>
      </c>
    </row>
    <row r="289" spans="1:6" x14ac:dyDescent="0.25">
      <c r="A289" s="204"/>
      <c r="B289" s="64"/>
      <c r="C289" s="64"/>
      <c r="D289" s="64">
        <v>107.8</v>
      </c>
      <c r="E289" s="64">
        <v>96.05</v>
      </c>
      <c r="F289" s="64">
        <v>103.35</v>
      </c>
    </row>
    <row r="290" spans="1:6" x14ac:dyDescent="0.25">
      <c r="A290" s="204"/>
      <c r="B290" s="64"/>
      <c r="C290" s="64"/>
      <c r="D290" s="64">
        <v>107.8</v>
      </c>
      <c r="E290" s="64">
        <v>96.05</v>
      </c>
      <c r="F290" s="64">
        <v>103.35</v>
      </c>
    </row>
    <row r="291" spans="1:6" x14ac:dyDescent="0.25">
      <c r="A291" s="204"/>
      <c r="B291" s="64"/>
      <c r="C291" s="64"/>
      <c r="D291" s="64">
        <v>107.8</v>
      </c>
      <c r="E291" s="64">
        <v>96.05</v>
      </c>
      <c r="F291" s="64">
        <v>103.35</v>
      </c>
    </row>
    <row r="292" spans="1:6" x14ac:dyDescent="0.25">
      <c r="A292" s="204"/>
      <c r="B292" s="64"/>
      <c r="C292" s="64"/>
      <c r="D292" s="64">
        <v>107.8</v>
      </c>
      <c r="E292" s="64">
        <v>96.05</v>
      </c>
      <c r="F292" s="64">
        <v>103.35</v>
      </c>
    </row>
    <row r="293" spans="1:6" x14ac:dyDescent="0.25">
      <c r="A293" s="204"/>
      <c r="B293" s="64"/>
      <c r="C293" s="64"/>
      <c r="D293" s="64">
        <v>107.8</v>
      </c>
      <c r="E293" s="64">
        <v>96.05</v>
      </c>
      <c r="F293" s="64">
        <v>103.35</v>
      </c>
    </row>
    <row r="294" spans="1:6" x14ac:dyDescent="0.25">
      <c r="A294" s="204"/>
      <c r="B294" s="64"/>
      <c r="C294" s="64"/>
      <c r="D294" s="64">
        <v>107.8</v>
      </c>
      <c r="E294" s="64">
        <v>96.05</v>
      </c>
      <c r="F294" s="64">
        <v>103.35</v>
      </c>
    </row>
    <row r="295" spans="1:6" x14ac:dyDescent="0.25">
      <c r="A295" s="204"/>
      <c r="B295" s="64"/>
      <c r="C295" s="64"/>
      <c r="D295" s="64">
        <v>107.8</v>
      </c>
      <c r="E295" s="64">
        <v>96.05</v>
      </c>
      <c r="F295" s="64">
        <v>103.35</v>
      </c>
    </row>
    <row r="296" spans="1:6" x14ac:dyDescent="0.25">
      <c r="A296" s="204"/>
      <c r="B296" s="64"/>
      <c r="C296" s="64"/>
      <c r="D296" s="64">
        <v>107.8</v>
      </c>
      <c r="E296" s="64">
        <v>96.05</v>
      </c>
      <c r="F296" s="64">
        <v>103.35</v>
      </c>
    </row>
    <row r="297" spans="1:6" x14ac:dyDescent="0.25">
      <c r="A297" s="204"/>
      <c r="B297" s="64"/>
      <c r="C297" s="64"/>
      <c r="D297" s="64">
        <v>107.8</v>
      </c>
      <c r="E297" s="64">
        <v>96.05</v>
      </c>
      <c r="F297" s="64">
        <v>103.35</v>
      </c>
    </row>
    <row r="298" spans="1:6" x14ac:dyDescent="0.25">
      <c r="A298" s="204"/>
      <c r="B298" s="64"/>
      <c r="C298" s="64"/>
      <c r="D298" s="64">
        <v>107.8</v>
      </c>
      <c r="E298" s="64">
        <v>96.05</v>
      </c>
      <c r="F298" s="64">
        <v>101.99</v>
      </c>
    </row>
    <row r="299" spans="1:6" x14ac:dyDescent="0.25">
      <c r="A299" s="204"/>
      <c r="B299" s="64"/>
      <c r="C299" s="64"/>
      <c r="D299" s="64">
        <v>107.8</v>
      </c>
      <c r="E299" s="64">
        <v>96.05</v>
      </c>
      <c r="F299" s="64">
        <v>101.99</v>
      </c>
    </row>
    <row r="300" spans="1:6" x14ac:dyDescent="0.25">
      <c r="A300" s="204"/>
      <c r="B300" s="64"/>
      <c r="C300" s="64"/>
      <c r="D300" s="64">
        <v>107.8</v>
      </c>
      <c r="E300" s="64">
        <v>96.05</v>
      </c>
      <c r="F300" s="64">
        <v>101.99</v>
      </c>
    </row>
    <row r="301" spans="1:6" x14ac:dyDescent="0.25">
      <c r="A301" s="204"/>
      <c r="B301" s="64"/>
      <c r="C301" s="64"/>
      <c r="D301" s="64">
        <v>107.8</v>
      </c>
      <c r="E301" s="64">
        <v>96.05</v>
      </c>
      <c r="F301" s="64">
        <v>101.99</v>
      </c>
    </row>
    <row r="302" spans="1:6" x14ac:dyDescent="0.25">
      <c r="A302" s="204"/>
      <c r="B302" s="64"/>
      <c r="C302" s="64"/>
      <c r="D302" s="64">
        <v>107.8</v>
      </c>
      <c r="E302" s="64">
        <v>96.05</v>
      </c>
      <c r="F302" s="64">
        <v>101.99</v>
      </c>
    </row>
    <row r="303" spans="1:6" x14ac:dyDescent="0.25">
      <c r="A303" s="204"/>
      <c r="B303" s="64"/>
      <c r="C303" s="64"/>
      <c r="D303" s="64">
        <v>107.8</v>
      </c>
      <c r="E303" s="64">
        <v>96.05</v>
      </c>
      <c r="F303" s="64">
        <v>101.99</v>
      </c>
    </row>
    <row r="304" spans="1:6" x14ac:dyDescent="0.25">
      <c r="A304" s="204"/>
      <c r="B304" s="64"/>
      <c r="C304" s="64"/>
      <c r="D304" s="64">
        <v>107.8</v>
      </c>
      <c r="E304" s="64">
        <v>96.05</v>
      </c>
      <c r="F304" s="64">
        <v>101.99</v>
      </c>
    </row>
    <row r="305" spans="1:6" x14ac:dyDescent="0.25">
      <c r="A305" s="204"/>
      <c r="B305" s="64"/>
      <c r="C305" s="64"/>
      <c r="D305" s="64">
        <v>107.8</v>
      </c>
      <c r="E305" s="64">
        <v>96.05</v>
      </c>
      <c r="F305" s="64">
        <v>101.99</v>
      </c>
    </row>
    <row r="306" spans="1:6" x14ac:dyDescent="0.25">
      <c r="A306" s="204"/>
      <c r="B306" s="64"/>
      <c r="C306" s="64"/>
      <c r="D306" s="64">
        <v>107.8</v>
      </c>
      <c r="E306" s="64">
        <v>96.05</v>
      </c>
      <c r="F306" s="64">
        <v>101.99</v>
      </c>
    </row>
    <row r="307" spans="1:6" x14ac:dyDescent="0.25">
      <c r="A307" s="204" t="s">
        <v>229</v>
      </c>
      <c r="B307" s="64"/>
      <c r="C307" s="64"/>
      <c r="D307" s="64">
        <v>107.8</v>
      </c>
      <c r="E307" s="64">
        <v>96.05</v>
      </c>
      <c r="F307" s="64">
        <v>101.99</v>
      </c>
    </row>
    <row r="308" spans="1:6" x14ac:dyDescent="0.25">
      <c r="A308" s="204"/>
      <c r="B308" s="64"/>
      <c r="C308" s="64"/>
      <c r="D308" s="64">
        <v>107.8</v>
      </c>
      <c r="E308" s="64">
        <v>96.05</v>
      </c>
      <c r="F308" s="64">
        <v>101.99</v>
      </c>
    </row>
    <row r="309" spans="1:6" x14ac:dyDescent="0.25">
      <c r="A309" s="204"/>
      <c r="B309" s="64"/>
      <c r="C309" s="64"/>
      <c r="D309" s="64">
        <v>107.8</v>
      </c>
      <c r="E309" s="64">
        <v>96.05</v>
      </c>
      <c r="F309" s="64">
        <v>101.99</v>
      </c>
    </row>
    <row r="310" spans="1:6" x14ac:dyDescent="0.25">
      <c r="A310" s="204"/>
      <c r="B310" s="64"/>
      <c r="C310" s="64"/>
      <c r="D310" s="64">
        <v>107.8</v>
      </c>
      <c r="E310" s="64">
        <v>96.05</v>
      </c>
      <c r="F310" s="64">
        <v>102.79</v>
      </c>
    </row>
    <row r="311" spans="1:6" x14ac:dyDescent="0.25">
      <c r="A311" s="204"/>
      <c r="B311" s="64"/>
      <c r="C311" s="64"/>
      <c r="D311" s="64">
        <v>107.8</v>
      </c>
      <c r="E311" s="64">
        <v>96.05</v>
      </c>
      <c r="F311" s="64">
        <v>102.79</v>
      </c>
    </row>
    <row r="312" spans="1:6" x14ac:dyDescent="0.25">
      <c r="A312" s="204"/>
      <c r="B312" s="64"/>
      <c r="C312" s="64"/>
      <c r="D312" s="64">
        <v>107.8</v>
      </c>
      <c r="E312" s="64">
        <v>96.05</v>
      </c>
      <c r="F312" s="64">
        <v>102.79</v>
      </c>
    </row>
    <row r="313" spans="1:6" x14ac:dyDescent="0.25">
      <c r="A313" s="204"/>
      <c r="B313" s="64"/>
      <c r="C313" s="64"/>
      <c r="D313" s="64">
        <v>107.8</v>
      </c>
      <c r="E313" s="64">
        <v>96.05</v>
      </c>
      <c r="F313" s="64">
        <v>102.79</v>
      </c>
    </row>
    <row r="314" spans="1:6" x14ac:dyDescent="0.25">
      <c r="A314" s="204"/>
      <c r="B314" s="64"/>
      <c r="C314" s="64"/>
      <c r="D314" s="64">
        <v>107.8</v>
      </c>
      <c r="E314" s="64">
        <v>96.05</v>
      </c>
      <c r="F314" s="64">
        <v>102.79</v>
      </c>
    </row>
    <row r="315" spans="1:6" x14ac:dyDescent="0.25">
      <c r="A315" s="204"/>
      <c r="B315" s="64"/>
      <c r="C315" s="64"/>
      <c r="D315" s="64">
        <v>107.8</v>
      </c>
      <c r="E315" s="64">
        <v>96.05</v>
      </c>
      <c r="F315" s="64">
        <v>102.79</v>
      </c>
    </row>
    <row r="316" spans="1:6" x14ac:dyDescent="0.25">
      <c r="A316" s="204"/>
      <c r="B316" s="64"/>
      <c r="C316" s="64"/>
      <c r="D316" s="64">
        <v>107.8</v>
      </c>
      <c r="E316" s="64">
        <v>96.05</v>
      </c>
      <c r="F316" s="64">
        <v>102.79</v>
      </c>
    </row>
    <row r="317" spans="1:6" x14ac:dyDescent="0.25">
      <c r="A317" s="204"/>
      <c r="B317" s="64"/>
      <c r="C317" s="64"/>
      <c r="D317" s="64">
        <v>107.8</v>
      </c>
      <c r="E317" s="64">
        <v>96.05</v>
      </c>
      <c r="F317" s="64">
        <v>102.69</v>
      </c>
    </row>
    <row r="318" spans="1:6" x14ac:dyDescent="0.25">
      <c r="A318" s="204"/>
      <c r="B318" s="64"/>
      <c r="C318" s="64"/>
      <c r="D318" s="64">
        <v>107.8</v>
      </c>
      <c r="E318" s="64">
        <v>96.05</v>
      </c>
      <c r="F318" s="64">
        <v>102.69</v>
      </c>
    </row>
    <row r="319" spans="1:6" x14ac:dyDescent="0.25">
      <c r="A319" s="204"/>
      <c r="B319" s="64"/>
      <c r="C319" s="64"/>
      <c r="D319" s="64">
        <v>107.8</v>
      </c>
      <c r="E319" s="64">
        <v>96.05</v>
      </c>
      <c r="F319" s="64">
        <v>100.9</v>
      </c>
    </row>
    <row r="320" spans="1:6" x14ac:dyDescent="0.25">
      <c r="A320" s="204"/>
      <c r="B320" s="64"/>
      <c r="C320" s="64"/>
      <c r="D320" s="64">
        <v>107.8</v>
      </c>
      <c r="E320" s="64">
        <v>96.05</v>
      </c>
      <c r="F320" s="64">
        <v>100.9</v>
      </c>
    </row>
    <row r="321" spans="1:6" x14ac:dyDescent="0.25">
      <c r="A321" s="204"/>
      <c r="B321" s="64"/>
      <c r="C321" s="64"/>
      <c r="D321" s="64">
        <v>107.8</v>
      </c>
      <c r="E321" s="64">
        <v>96.05</v>
      </c>
      <c r="F321" s="64">
        <v>100.9</v>
      </c>
    </row>
    <row r="322" spans="1:6" x14ac:dyDescent="0.25">
      <c r="A322" s="204"/>
      <c r="B322" s="64"/>
      <c r="C322" s="64"/>
      <c r="D322" s="64">
        <v>107.8</v>
      </c>
      <c r="E322" s="64">
        <v>96.05</v>
      </c>
      <c r="F322" s="64">
        <v>100.9</v>
      </c>
    </row>
    <row r="323" spans="1:6" x14ac:dyDescent="0.25">
      <c r="A323" s="204"/>
      <c r="B323" s="64"/>
      <c r="C323" s="64"/>
      <c r="D323" s="64">
        <v>107.8</v>
      </c>
      <c r="E323" s="64">
        <v>96.05</v>
      </c>
      <c r="F323" s="64">
        <v>100.9</v>
      </c>
    </row>
    <row r="324" spans="1:6" x14ac:dyDescent="0.25">
      <c r="A324" s="204"/>
      <c r="B324" s="64"/>
      <c r="C324" s="64"/>
      <c r="D324" s="64">
        <v>107.8</v>
      </c>
      <c r="E324" s="64">
        <v>96.05</v>
      </c>
      <c r="F324" s="64">
        <v>99.7</v>
      </c>
    </row>
    <row r="325" spans="1:6" x14ac:dyDescent="0.25">
      <c r="A325" s="204"/>
      <c r="B325" s="64"/>
      <c r="C325" s="64"/>
      <c r="D325" s="64">
        <v>107.8</v>
      </c>
      <c r="E325" s="64">
        <v>96.05</v>
      </c>
      <c r="F325" s="64">
        <v>99.18</v>
      </c>
    </row>
    <row r="326" spans="1:6" x14ac:dyDescent="0.25">
      <c r="A326" s="204"/>
      <c r="B326" s="64"/>
      <c r="C326" s="64"/>
      <c r="D326" s="64">
        <v>107.8</v>
      </c>
      <c r="E326" s="64">
        <v>96.05</v>
      </c>
      <c r="F326" s="64">
        <v>98.95</v>
      </c>
    </row>
    <row r="327" spans="1:6" x14ac:dyDescent="0.25">
      <c r="A327" s="204"/>
      <c r="B327" s="64"/>
      <c r="C327" s="64"/>
      <c r="D327" s="64">
        <v>107.8</v>
      </c>
      <c r="E327" s="64">
        <v>96.05</v>
      </c>
      <c r="F327" s="64">
        <v>98.95</v>
      </c>
    </row>
    <row r="328" spans="1:6" x14ac:dyDescent="0.25">
      <c r="A328" s="204"/>
      <c r="B328" s="64"/>
      <c r="C328" s="64"/>
      <c r="D328" s="64">
        <v>107.8</v>
      </c>
      <c r="E328" s="64">
        <v>96.05</v>
      </c>
      <c r="F328" s="64">
        <v>98.95</v>
      </c>
    </row>
    <row r="329" spans="1:6" x14ac:dyDescent="0.25">
      <c r="A329" s="204"/>
      <c r="B329" s="64"/>
      <c r="C329" s="64"/>
      <c r="D329" s="64">
        <v>107.8</v>
      </c>
      <c r="E329" s="64">
        <v>96.05</v>
      </c>
      <c r="F329" s="64">
        <v>98.95</v>
      </c>
    </row>
    <row r="330" spans="1:6" x14ac:dyDescent="0.25">
      <c r="A330" s="204"/>
      <c r="B330" s="64"/>
      <c r="C330" s="64"/>
      <c r="D330" s="64">
        <v>107.8</v>
      </c>
      <c r="E330" s="64">
        <v>96.05</v>
      </c>
      <c r="F330" s="64">
        <v>98.95</v>
      </c>
    </row>
    <row r="331" spans="1:6" x14ac:dyDescent="0.25">
      <c r="A331" s="204"/>
      <c r="B331" s="64"/>
      <c r="C331" s="64"/>
      <c r="D331" s="64">
        <v>107.8</v>
      </c>
      <c r="E331" s="64">
        <v>96.05</v>
      </c>
      <c r="F331" s="64">
        <v>98.95</v>
      </c>
    </row>
    <row r="332" spans="1:6" x14ac:dyDescent="0.25">
      <c r="A332" s="204"/>
      <c r="B332" s="64"/>
      <c r="C332" s="64"/>
      <c r="D332" s="64">
        <v>107.8</v>
      </c>
      <c r="E332" s="64">
        <v>96.05</v>
      </c>
      <c r="F332" s="64">
        <v>100.37</v>
      </c>
    </row>
    <row r="333" spans="1:6" x14ac:dyDescent="0.25">
      <c r="A333" s="204"/>
      <c r="B333" s="64"/>
      <c r="C333" s="64"/>
      <c r="D333" s="64">
        <v>107.8</v>
      </c>
      <c r="E333" s="64">
        <v>96.05</v>
      </c>
      <c r="F333" s="64">
        <v>100.37</v>
      </c>
    </row>
    <row r="334" spans="1:6" x14ac:dyDescent="0.25">
      <c r="A334" s="204"/>
      <c r="B334" s="64"/>
      <c r="C334" s="64"/>
      <c r="D334" s="64">
        <v>107.8</v>
      </c>
      <c r="E334" s="64">
        <v>96.05</v>
      </c>
      <c r="F334" s="64">
        <v>100.37</v>
      </c>
    </row>
    <row r="335" spans="1:6" x14ac:dyDescent="0.25">
      <c r="A335" s="204"/>
      <c r="B335" s="64"/>
      <c r="C335" s="64"/>
      <c r="D335" s="64">
        <v>107.8</v>
      </c>
      <c r="E335" s="64">
        <v>96.05</v>
      </c>
      <c r="F335" s="64">
        <v>100.37</v>
      </c>
    </row>
    <row r="336" spans="1:6" x14ac:dyDescent="0.25">
      <c r="A336" s="204"/>
      <c r="B336" s="64"/>
      <c r="C336" s="64"/>
      <c r="D336" s="64">
        <v>107.8</v>
      </c>
      <c r="E336" s="64">
        <v>96.05</v>
      </c>
      <c r="F336" s="64">
        <v>100.37</v>
      </c>
    </row>
    <row r="337" spans="1:6" x14ac:dyDescent="0.25">
      <c r="A337" s="204" t="s">
        <v>230</v>
      </c>
      <c r="B337" s="64"/>
      <c r="C337" s="64"/>
      <c r="D337" s="64">
        <v>107.8</v>
      </c>
      <c r="E337" s="64">
        <v>96.05</v>
      </c>
      <c r="F337" s="64">
        <v>100.37</v>
      </c>
    </row>
    <row r="338" spans="1:6" x14ac:dyDescent="0.25">
      <c r="A338" s="204"/>
      <c r="B338" s="64"/>
      <c r="C338" s="64"/>
      <c r="D338" s="64">
        <v>107.8</v>
      </c>
      <c r="E338" s="64">
        <v>96.05</v>
      </c>
      <c r="F338" s="64">
        <v>100.37</v>
      </c>
    </row>
    <row r="339" spans="1:6" x14ac:dyDescent="0.25">
      <c r="A339" s="204"/>
      <c r="B339" s="64"/>
      <c r="C339" s="64"/>
      <c r="D339" s="64">
        <v>107.8</v>
      </c>
      <c r="E339" s="64">
        <v>96.05</v>
      </c>
      <c r="F339" s="64">
        <v>98.86</v>
      </c>
    </row>
    <row r="340" spans="1:6" x14ac:dyDescent="0.25">
      <c r="A340" s="204"/>
      <c r="B340" s="64"/>
      <c r="C340" s="64"/>
      <c r="D340" s="64">
        <v>107.8</v>
      </c>
      <c r="E340" s="64">
        <v>96.05</v>
      </c>
      <c r="F340" s="64">
        <v>98.05</v>
      </c>
    </row>
    <row r="341" spans="1:6" x14ac:dyDescent="0.25">
      <c r="A341" s="204"/>
      <c r="B341" s="64"/>
      <c r="C341" s="64"/>
      <c r="D341" s="64">
        <v>107.8</v>
      </c>
      <c r="E341" s="64">
        <v>96.05</v>
      </c>
      <c r="F341" s="64">
        <v>98.05</v>
      </c>
    </row>
    <row r="342" spans="1:6" x14ac:dyDescent="0.25">
      <c r="A342" s="204"/>
      <c r="B342" s="64"/>
      <c r="C342" s="64"/>
      <c r="D342" s="64">
        <v>107.8</v>
      </c>
      <c r="E342" s="64">
        <v>96.05</v>
      </c>
      <c r="F342" s="64">
        <v>98.05</v>
      </c>
    </row>
    <row r="343" spans="1:6" x14ac:dyDescent="0.25">
      <c r="A343" s="204"/>
      <c r="B343" s="64"/>
      <c r="C343" s="64"/>
      <c r="D343" s="64">
        <v>107.8</v>
      </c>
      <c r="E343" s="64">
        <v>96.05</v>
      </c>
      <c r="F343" s="64">
        <v>98.05</v>
      </c>
    </row>
    <row r="344" spans="1:6" x14ac:dyDescent="0.25">
      <c r="A344" s="204"/>
      <c r="B344" s="64"/>
      <c r="C344" s="64"/>
      <c r="D344" s="64">
        <v>107.8</v>
      </c>
      <c r="E344" s="64">
        <v>96.05</v>
      </c>
      <c r="F344" s="64">
        <v>98.05</v>
      </c>
    </row>
    <row r="345" spans="1:6" x14ac:dyDescent="0.25">
      <c r="A345" s="204"/>
      <c r="B345" s="64"/>
      <c r="C345" s="64"/>
      <c r="D345" s="64">
        <v>107.8</v>
      </c>
      <c r="E345" s="64">
        <v>96.05</v>
      </c>
      <c r="F345" s="64">
        <v>97.85</v>
      </c>
    </row>
    <row r="346" spans="1:6" x14ac:dyDescent="0.25">
      <c r="A346" s="204"/>
      <c r="B346" s="64"/>
      <c r="C346" s="64"/>
      <c r="D346" s="64">
        <v>107.8</v>
      </c>
      <c r="E346" s="64">
        <v>96.05</v>
      </c>
      <c r="F346" s="64">
        <v>97.85</v>
      </c>
    </row>
    <row r="347" spans="1:6" x14ac:dyDescent="0.25">
      <c r="A347" s="204"/>
      <c r="B347" s="64"/>
      <c r="C347" s="64"/>
      <c r="D347" s="64">
        <v>107.8</v>
      </c>
      <c r="E347" s="64">
        <v>96.05</v>
      </c>
      <c r="F347" s="64">
        <v>97.85</v>
      </c>
    </row>
    <row r="348" spans="1:6" x14ac:dyDescent="0.25">
      <c r="A348" s="204"/>
      <c r="B348" s="64"/>
      <c r="C348" s="64"/>
      <c r="D348" s="64">
        <v>107.8</v>
      </c>
      <c r="E348" s="64">
        <v>96.05</v>
      </c>
      <c r="F348" s="64">
        <v>97.85</v>
      </c>
    </row>
    <row r="349" spans="1:6" x14ac:dyDescent="0.25">
      <c r="A349" s="204"/>
      <c r="B349" s="64"/>
      <c r="C349" s="64"/>
      <c r="D349" s="64">
        <v>107.8</v>
      </c>
      <c r="E349" s="64">
        <v>96.05</v>
      </c>
      <c r="F349" s="64">
        <v>97.85</v>
      </c>
    </row>
    <row r="350" spans="1:6" x14ac:dyDescent="0.25">
      <c r="A350" s="204"/>
      <c r="B350" s="64"/>
      <c r="C350" s="64"/>
      <c r="D350" s="64">
        <v>107.8</v>
      </c>
      <c r="E350" s="64">
        <v>96.05</v>
      </c>
      <c r="F350" s="64">
        <v>97.85</v>
      </c>
    </row>
    <row r="351" spans="1:6" x14ac:dyDescent="0.25">
      <c r="A351" s="204"/>
      <c r="B351" s="64"/>
      <c r="C351" s="64"/>
      <c r="D351" s="64">
        <v>107.8</v>
      </c>
      <c r="E351" s="64">
        <v>96.05</v>
      </c>
      <c r="F351" s="64">
        <v>97.85</v>
      </c>
    </row>
    <row r="352" spans="1:6" x14ac:dyDescent="0.25">
      <c r="A352" s="204"/>
      <c r="B352" s="64"/>
      <c r="C352" s="64"/>
      <c r="D352" s="64">
        <v>107.8</v>
      </c>
      <c r="E352" s="64">
        <v>96.05</v>
      </c>
      <c r="F352" s="64">
        <v>97.85</v>
      </c>
    </row>
    <row r="353" spans="1:6" x14ac:dyDescent="0.25">
      <c r="A353" s="204"/>
      <c r="B353" s="64"/>
      <c r="C353" s="64"/>
      <c r="D353" s="64">
        <v>107.8</v>
      </c>
      <c r="E353" s="64">
        <v>96.05</v>
      </c>
      <c r="F353" s="64">
        <v>99.39</v>
      </c>
    </row>
    <row r="354" spans="1:6" x14ac:dyDescent="0.25">
      <c r="A354" s="204"/>
      <c r="B354" s="64"/>
      <c r="C354" s="64"/>
      <c r="D354" s="64">
        <v>107.8</v>
      </c>
      <c r="E354" s="64">
        <v>96.05</v>
      </c>
      <c r="F354" s="64">
        <v>99.39</v>
      </c>
    </row>
    <row r="355" spans="1:6" x14ac:dyDescent="0.25">
      <c r="A355" s="204"/>
      <c r="B355" s="64"/>
      <c r="C355" s="64"/>
      <c r="D355" s="64">
        <v>107.8</v>
      </c>
      <c r="E355" s="64">
        <v>96.05</v>
      </c>
      <c r="F355" s="64">
        <v>99.39</v>
      </c>
    </row>
    <row r="356" spans="1:6" x14ac:dyDescent="0.25">
      <c r="A356" s="204"/>
      <c r="B356" s="64"/>
      <c r="C356" s="64"/>
      <c r="D356" s="64">
        <v>107.8</v>
      </c>
      <c r="E356" s="64">
        <v>96.05</v>
      </c>
      <c r="F356" s="64">
        <v>99.39</v>
      </c>
    </row>
    <row r="357" spans="1:6" x14ac:dyDescent="0.25">
      <c r="A357" s="204"/>
      <c r="B357" s="64"/>
      <c r="C357" s="64"/>
      <c r="D357" s="64">
        <v>107.8</v>
      </c>
      <c r="E357" s="64">
        <v>96.05</v>
      </c>
      <c r="F357" s="64">
        <v>99.39</v>
      </c>
    </row>
    <row r="358" spans="1:6" x14ac:dyDescent="0.25">
      <c r="A358" s="204"/>
      <c r="B358" s="64"/>
      <c r="C358" s="64"/>
      <c r="D358" s="64">
        <v>107.8</v>
      </c>
      <c r="E358" s="64">
        <v>96.05</v>
      </c>
      <c r="F358" s="64">
        <v>99.39</v>
      </c>
    </row>
    <row r="359" spans="1:6" x14ac:dyDescent="0.25">
      <c r="A359" s="204"/>
      <c r="B359" s="64"/>
      <c r="C359" s="64"/>
      <c r="D359" s="64">
        <v>107.8</v>
      </c>
      <c r="E359" s="64">
        <v>96.05</v>
      </c>
      <c r="F359" s="64">
        <v>98.59</v>
      </c>
    </row>
    <row r="360" spans="1:6" x14ac:dyDescent="0.25">
      <c r="A360" s="204"/>
      <c r="B360" s="64"/>
      <c r="C360" s="64"/>
      <c r="D360" s="64">
        <v>107.8</v>
      </c>
      <c r="E360" s="64">
        <v>96.05</v>
      </c>
      <c r="F360" s="64">
        <v>98.59</v>
      </c>
    </row>
    <row r="361" spans="1:6" x14ac:dyDescent="0.25">
      <c r="A361" s="204"/>
      <c r="B361" s="64"/>
      <c r="C361" s="64"/>
      <c r="D361" s="64">
        <v>107.8</v>
      </c>
      <c r="E361" s="64">
        <v>96.05</v>
      </c>
      <c r="F361" s="64">
        <v>98.59</v>
      </c>
    </row>
    <row r="362" spans="1:6" x14ac:dyDescent="0.25">
      <c r="A362" s="204"/>
      <c r="B362" s="64"/>
      <c r="C362" s="64"/>
      <c r="D362" s="64">
        <v>107.8</v>
      </c>
      <c r="E362" s="64">
        <v>96.05</v>
      </c>
      <c r="F362" s="64">
        <v>98.59</v>
      </c>
    </row>
    <row r="363" spans="1:6" x14ac:dyDescent="0.25">
      <c r="A363" s="204"/>
      <c r="B363" s="64"/>
      <c r="C363" s="64"/>
      <c r="D363" s="64">
        <v>107.8</v>
      </c>
      <c r="E363" s="64">
        <v>96.05</v>
      </c>
      <c r="F363" s="64">
        <v>98.59</v>
      </c>
    </row>
    <row r="364" spans="1:6" x14ac:dyDescent="0.25">
      <c r="A364" s="204"/>
      <c r="B364" s="64"/>
      <c r="C364" s="64"/>
      <c r="D364" s="64">
        <v>107.8</v>
      </c>
      <c r="E364" s="64">
        <v>96.05</v>
      </c>
      <c r="F364" s="64">
        <v>98.59</v>
      </c>
    </row>
    <row r="365" spans="1:6" x14ac:dyDescent="0.25">
      <c r="A365" s="204"/>
      <c r="B365" s="64"/>
      <c r="C365" s="64"/>
      <c r="D365" s="64">
        <v>107.8</v>
      </c>
      <c r="E365" s="64">
        <v>96.05</v>
      </c>
      <c r="F365" s="64">
        <v>98.59</v>
      </c>
    </row>
    <row r="366" spans="1:6" x14ac:dyDescent="0.25">
      <c r="A366" s="204"/>
      <c r="B366" s="64"/>
      <c r="C366" s="64"/>
      <c r="D366" s="64">
        <v>107.8</v>
      </c>
      <c r="E366" s="64">
        <v>96.05</v>
      </c>
      <c r="F366" s="64">
        <v>98.59</v>
      </c>
    </row>
    <row r="367" spans="1:6" x14ac:dyDescent="0.25">
      <c r="A367" s="204"/>
      <c r="B367" s="64"/>
      <c r="C367" s="64"/>
      <c r="D367" s="64">
        <v>107.8</v>
      </c>
      <c r="E367" s="64">
        <v>96.05</v>
      </c>
      <c r="F367" s="64">
        <v>98.59</v>
      </c>
    </row>
  </sheetData>
  <mergeCells count="12">
    <mergeCell ref="A337:A367"/>
    <mergeCell ref="A2:A32"/>
    <mergeCell ref="A33:A61"/>
    <mergeCell ref="A62:A92"/>
    <mergeCell ref="A93:A122"/>
    <mergeCell ref="A123:A153"/>
    <mergeCell ref="A154:A183"/>
    <mergeCell ref="A184:A214"/>
    <mergeCell ref="A215:A245"/>
    <mergeCell ref="A246:A275"/>
    <mergeCell ref="A276:A306"/>
    <mergeCell ref="A307:A33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7"/>
  <sheetViews>
    <sheetView rightToLeft="1" workbookViewId="0">
      <selection activeCell="D12" sqref="D12"/>
    </sheetView>
  </sheetViews>
  <sheetFormatPr defaultRowHeight="15" x14ac:dyDescent="0.25"/>
  <cols>
    <col min="1" max="1" width="26.5703125" bestFit="1" customWidth="1"/>
    <col min="2" max="3" width="17.5703125" bestFit="1" customWidth="1"/>
    <col min="4" max="4" width="16.140625" bestFit="1" customWidth="1"/>
    <col min="5" max="5" width="17.5703125" bestFit="1" customWidth="1"/>
    <col min="6" max="6" width="18.42578125" customWidth="1"/>
    <col min="7" max="7" width="16.140625" bestFit="1" customWidth="1"/>
    <col min="8" max="8" width="36.5703125" bestFit="1" customWidth="1"/>
  </cols>
  <sheetData>
    <row r="2" spans="1:8" ht="18" x14ac:dyDescent="0.25">
      <c r="A2" s="56" t="s">
        <v>321</v>
      </c>
    </row>
    <row r="4" spans="1:8" ht="18" x14ac:dyDescent="0.25">
      <c r="A4" s="56"/>
      <c r="B4" s="56">
        <v>2014</v>
      </c>
      <c r="C4" s="56">
        <v>2013</v>
      </c>
      <c r="D4" s="56">
        <v>2012</v>
      </c>
      <c r="E4" s="56">
        <v>2011</v>
      </c>
      <c r="F4" s="56">
        <v>2010</v>
      </c>
      <c r="G4" s="50">
        <v>2009</v>
      </c>
      <c r="H4" s="56"/>
    </row>
    <row r="5" spans="1:8" ht="18" x14ac:dyDescent="0.25">
      <c r="A5" s="52" t="s">
        <v>312</v>
      </c>
      <c r="B5" s="55">
        <v>2563876</v>
      </c>
      <c r="C5" s="55">
        <v>1331161</v>
      </c>
      <c r="D5" s="55">
        <v>22200</v>
      </c>
      <c r="E5" s="55">
        <v>115673</v>
      </c>
      <c r="F5" s="57" t="s">
        <v>63</v>
      </c>
      <c r="G5" s="57" t="s">
        <v>63</v>
      </c>
      <c r="H5" s="51" t="s">
        <v>315</v>
      </c>
    </row>
    <row r="6" spans="1:8" ht="18" x14ac:dyDescent="0.25">
      <c r="A6" s="52" t="s">
        <v>313</v>
      </c>
      <c r="B6" s="55">
        <v>257290801.5</v>
      </c>
      <c r="C6" s="81">
        <v>136246613</v>
      </c>
      <c r="D6" s="81">
        <v>10685795.75</v>
      </c>
      <c r="E6" s="81">
        <v>69078497.75</v>
      </c>
      <c r="F6" s="58" t="s">
        <v>63</v>
      </c>
      <c r="G6" s="58" t="s">
        <v>63</v>
      </c>
      <c r="H6" s="51" t="s">
        <v>316</v>
      </c>
    </row>
    <row r="7" spans="1:8" ht="18" x14ac:dyDescent="0.25">
      <c r="A7" s="53" t="s">
        <v>314</v>
      </c>
      <c r="B7" s="60">
        <v>368</v>
      </c>
      <c r="C7" s="60">
        <v>653</v>
      </c>
      <c r="D7" s="59">
        <v>56</v>
      </c>
      <c r="E7" s="59">
        <v>324</v>
      </c>
      <c r="F7" s="59" t="s">
        <v>63</v>
      </c>
      <c r="G7" s="59" t="s">
        <v>63</v>
      </c>
      <c r="H7" s="54" t="s">
        <v>317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8"/>
  <sheetViews>
    <sheetView rightToLeft="1" workbookViewId="0">
      <selection activeCell="E14" sqref="E14"/>
    </sheetView>
  </sheetViews>
  <sheetFormatPr defaultRowHeight="15" x14ac:dyDescent="0.25"/>
  <cols>
    <col min="1" max="1" width="22.5703125" customWidth="1"/>
    <col min="2" max="2" width="15" customWidth="1"/>
    <col min="3" max="3" width="16" customWidth="1"/>
    <col min="4" max="4" width="15.85546875" customWidth="1"/>
    <col min="5" max="5" width="16.7109375" customWidth="1"/>
    <col min="6" max="6" width="14" customWidth="1"/>
    <col min="7" max="7" width="20.28515625" customWidth="1"/>
    <col min="8" max="8" width="14.5703125" customWidth="1"/>
    <col min="9" max="9" width="18.5703125" customWidth="1"/>
    <col min="10" max="10" width="23.140625" customWidth="1"/>
  </cols>
  <sheetData>
    <row r="2" spans="1:10" ht="18" x14ac:dyDescent="0.25">
      <c r="A2" s="85" t="s">
        <v>331</v>
      </c>
      <c r="J2" s="110" t="s">
        <v>341</v>
      </c>
    </row>
    <row r="4" spans="1:10" ht="15.75" x14ac:dyDescent="0.25">
      <c r="A4" s="205" t="s">
        <v>322</v>
      </c>
      <c r="B4" s="207" t="s">
        <v>326</v>
      </c>
      <c r="C4" s="208"/>
      <c r="D4" s="209"/>
      <c r="E4" s="207" t="s">
        <v>327</v>
      </c>
      <c r="F4" s="208"/>
      <c r="G4" s="209"/>
      <c r="H4" s="207" t="s">
        <v>217</v>
      </c>
      <c r="I4" s="208"/>
      <c r="J4" s="209"/>
    </row>
    <row r="5" spans="1:10" ht="94.5" x14ac:dyDescent="0.25">
      <c r="A5" s="206"/>
      <c r="B5" s="84" t="s">
        <v>328</v>
      </c>
      <c r="C5" s="84" t="s">
        <v>329</v>
      </c>
      <c r="D5" s="84" t="s">
        <v>330</v>
      </c>
      <c r="E5" s="84" t="s">
        <v>328</v>
      </c>
      <c r="F5" s="84" t="s">
        <v>329</v>
      </c>
      <c r="G5" s="84" t="s">
        <v>218</v>
      </c>
      <c r="H5" s="84" t="s">
        <v>328</v>
      </c>
      <c r="I5" s="84" t="s">
        <v>329</v>
      </c>
      <c r="J5" s="84" t="s">
        <v>330</v>
      </c>
    </row>
    <row r="6" spans="1:10" ht="15.75" x14ac:dyDescent="0.25">
      <c r="A6" s="83" t="s">
        <v>323</v>
      </c>
      <c r="B6" s="61">
        <v>685</v>
      </c>
      <c r="C6" s="61">
        <v>12599784</v>
      </c>
      <c r="D6" s="62">
        <f>C6/I8</f>
        <v>0.23999588571428571</v>
      </c>
      <c r="E6" s="61">
        <v>4</v>
      </c>
      <c r="F6" s="61">
        <v>10500216</v>
      </c>
      <c r="G6" s="62">
        <f>F6/I8</f>
        <v>0.2000041142857143</v>
      </c>
      <c r="H6" s="61">
        <f>E6+B6</f>
        <v>689</v>
      </c>
      <c r="I6" s="61">
        <f>F6+C6</f>
        <v>23100000</v>
      </c>
      <c r="J6" s="63">
        <f>I6/I8</f>
        <v>0.44</v>
      </c>
    </row>
    <row r="7" spans="1:10" ht="15.75" x14ac:dyDescent="0.25">
      <c r="A7" s="83" t="s">
        <v>324</v>
      </c>
      <c r="B7" s="61">
        <v>1</v>
      </c>
      <c r="C7" s="61">
        <v>175000</v>
      </c>
      <c r="D7" s="62">
        <f>C7/I8</f>
        <v>3.3333333333333335E-3</v>
      </c>
      <c r="E7" s="61">
        <v>1</v>
      </c>
      <c r="F7" s="61">
        <v>29225000</v>
      </c>
      <c r="G7" s="62">
        <f>F7/I8</f>
        <v>0.55666666666666664</v>
      </c>
      <c r="H7" s="61">
        <f>2</f>
        <v>2</v>
      </c>
      <c r="I7" s="61">
        <f>F7+C7</f>
        <v>29400000</v>
      </c>
      <c r="J7" s="63">
        <f>I7/I8</f>
        <v>0.56000000000000005</v>
      </c>
    </row>
    <row r="8" spans="1:10" ht="15.75" x14ac:dyDescent="0.25">
      <c r="A8" s="83" t="s">
        <v>325</v>
      </c>
      <c r="B8" s="61">
        <f>SUM(B6:B7)</f>
        <v>686</v>
      </c>
      <c r="C8" s="61">
        <f>SUM(C6:C7)</f>
        <v>12774784</v>
      </c>
      <c r="D8" s="62">
        <f>C8/I8</f>
        <v>0.24332921904761906</v>
      </c>
      <c r="E8" s="61">
        <f>SUM(E6:E7)</f>
        <v>5</v>
      </c>
      <c r="F8" s="61">
        <f>SUM(F6:F7)</f>
        <v>39725216</v>
      </c>
      <c r="G8" s="62">
        <f>F8/I8</f>
        <v>0.75667078095238094</v>
      </c>
      <c r="H8" s="111">
        <f>SUM(H6:H7)</f>
        <v>691</v>
      </c>
      <c r="I8" s="111">
        <f>SUM(I6:I7)</f>
        <v>52500000</v>
      </c>
      <c r="J8" s="112">
        <f>SUM(J6:J7)</f>
        <v>1</v>
      </c>
    </row>
  </sheetData>
  <mergeCells count="4">
    <mergeCell ref="A4:A5"/>
    <mergeCell ref="B4:D4"/>
    <mergeCell ref="E4:G4"/>
    <mergeCell ref="H4:J4"/>
  </mergeCells>
  <pageMargins left="0.7" right="0.7" top="0.75" bottom="0.75" header="0.3" footer="0.3"/>
  <ignoredErrors>
    <ignoredError sqref="D8 G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9"/>
  <sheetViews>
    <sheetView rightToLeft="1" workbookViewId="0">
      <selection activeCell="A16" sqref="A16"/>
    </sheetView>
  </sheetViews>
  <sheetFormatPr defaultRowHeight="15" x14ac:dyDescent="0.25"/>
  <cols>
    <col min="1" max="1" width="22.28515625" style="93" customWidth="1"/>
    <col min="2" max="3" width="18.85546875" style="93" customWidth="1"/>
    <col min="4" max="4" width="17.7109375" style="93" customWidth="1"/>
    <col min="5" max="5" width="16.7109375" style="93" customWidth="1"/>
    <col min="6" max="6" width="13.5703125" style="93" customWidth="1"/>
    <col min="7" max="7" width="13.7109375" style="93" customWidth="1"/>
    <col min="8" max="8" width="12.5703125" style="93" customWidth="1"/>
    <col min="9" max="9" width="30.42578125" style="93" customWidth="1"/>
    <col min="10" max="16384" width="9.140625" style="93"/>
  </cols>
  <sheetData>
    <row r="2" spans="1:9" ht="18" x14ac:dyDescent="0.25">
      <c r="A2" s="210" t="s">
        <v>320</v>
      </c>
      <c r="B2" s="211"/>
      <c r="C2" s="211"/>
    </row>
    <row r="4" spans="1:9" ht="18" x14ac:dyDescent="0.25">
      <c r="A4" s="94" t="s">
        <v>19</v>
      </c>
      <c r="B4" s="94">
        <v>2014</v>
      </c>
      <c r="C4" s="94">
        <v>2013</v>
      </c>
      <c r="D4" s="94">
        <v>2012</v>
      </c>
      <c r="E4" s="94">
        <v>2011</v>
      </c>
      <c r="F4" s="94">
        <v>2010</v>
      </c>
      <c r="G4" s="95">
        <v>2009</v>
      </c>
      <c r="H4" s="94">
        <v>2008</v>
      </c>
      <c r="I4" s="94"/>
    </row>
    <row r="5" spans="1:9" ht="18" x14ac:dyDescent="0.25">
      <c r="A5" s="96" t="s">
        <v>69</v>
      </c>
      <c r="B5" s="97">
        <v>100</v>
      </c>
      <c r="C5" s="97">
        <v>100</v>
      </c>
      <c r="D5" s="97">
        <v>100</v>
      </c>
      <c r="E5" s="97">
        <v>100</v>
      </c>
      <c r="F5" s="97">
        <v>100</v>
      </c>
      <c r="G5" s="98">
        <v>100</v>
      </c>
      <c r="H5" s="97">
        <v>100</v>
      </c>
      <c r="I5" s="99" t="s">
        <v>212</v>
      </c>
    </row>
    <row r="6" spans="1:9" ht="18" x14ac:dyDescent="0.25">
      <c r="A6" s="96" t="s">
        <v>62</v>
      </c>
      <c r="B6" s="100">
        <v>96</v>
      </c>
      <c r="C6" s="100">
        <v>98.59</v>
      </c>
      <c r="D6" s="98">
        <v>96.05</v>
      </c>
      <c r="E6" s="100">
        <v>107.8</v>
      </c>
      <c r="F6" s="100" t="s">
        <v>63</v>
      </c>
      <c r="G6" s="101" t="s">
        <v>63</v>
      </c>
      <c r="H6" s="101" t="s">
        <v>63</v>
      </c>
      <c r="I6" s="102" t="s">
        <v>213</v>
      </c>
    </row>
    <row r="7" spans="1:9" ht="18" x14ac:dyDescent="0.25">
      <c r="A7" s="96" t="s">
        <v>210</v>
      </c>
      <c r="B7" s="103">
        <v>158.1</v>
      </c>
      <c r="C7" s="103">
        <v>83.88</v>
      </c>
      <c r="D7" s="103">
        <v>78.77</v>
      </c>
      <c r="E7" s="103">
        <v>76.900000000000006</v>
      </c>
      <c r="F7" s="103">
        <v>87.3</v>
      </c>
      <c r="G7" s="103">
        <v>87.8</v>
      </c>
      <c r="H7" s="103">
        <v>94.46</v>
      </c>
      <c r="I7" s="102" t="s">
        <v>214</v>
      </c>
    </row>
    <row r="8" spans="1:9" ht="18" x14ac:dyDescent="0.25">
      <c r="A8" s="104" t="s">
        <v>60</v>
      </c>
      <c r="B8" s="105">
        <v>52500000</v>
      </c>
      <c r="C8" s="105">
        <v>52500000</v>
      </c>
      <c r="D8" s="105">
        <v>52500000</v>
      </c>
      <c r="E8" s="105">
        <v>52500000</v>
      </c>
      <c r="F8" s="105">
        <v>17500000</v>
      </c>
      <c r="G8" s="105">
        <v>17500000</v>
      </c>
      <c r="H8" s="105">
        <v>17500000</v>
      </c>
      <c r="I8" s="102" t="s">
        <v>215</v>
      </c>
    </row>
    <row r="9" spans="1:9" ht="18" x14ac:dyDescent="0.25">
      <c r="A9" s="106" t="s">
        <v>211</v>
      </c>
      <c r="B9" s="107">
        <f>B6*B8</f>
        <v>5040000000</v>
      </c>
      <c r="C9" s="107">
        <f>C6*C8</f>
        <v>5175975000</v>
      </c>
      <c r="D9" s="107">
        <f>D6*D8</f>
        <v>5042625000</v>
      </c>
      <c r="E9" s="107">
        <f>E6*E8</f>
        <v>5659500000</v>
      </c>
      <c r="F9" s="108" t="s">
        <v>63</v>
      </c>
      <c r="G9" s="108" t="s">
        <v>63</v>
      </c>
      <c r="H9" s="108" t="s">
        <v>63</v>
      </c>
      <c r="I9" s="109" t="s">
        <v>216</v>
      </c>
    </row>
  </sheetData>
  <mergeCells count="1">
    <mergeCell ref="A2:C2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32"/>
  <sheetViews>
    <sheetView rightToLeft="1" workbookViewId="0">
      <selection activeCell="B32" sqref="B32"/>
    </sheetView>
  </sheetViews>
  <sheetFormatPr defaultRowHeight="15" x14ac:dyDescent="0.25"/>
  <cols>
    <col min="1" max="1" width="27.42578125" customWidth="1"/>
    <col min="2" max="2" width="27.28515625" customWidth="1"/>
    <col min="3" max="3" width="27.5703125" customWidth="1"/>
    <col min="4" max="4" width="36.5703125" customWidth="1"/>
  </cols>
  <sheetData>
    <row r="2" spans="1:4" ht="18" x14ac:dyDescent="0.25">
      <c r="A2" s="212" t="s">
        <v>123</v>
      </c>
      <c r="B2" s="213"/>
      <c r="C2" s="212" t="s">
        <v>124</v>
      </c>
      <c r="D2" s="213"/>
    </row>
    <row r="3" spans="1:4" x14ac:dyDescent="0.25">
      <c r="A3" s="44" t="s">
        <v>125</v>
      </c>
      <c r="B3" s="44" t="s">
        <v>173</v>
      </c>
      <c r="C3" s="45" t="s">
        <v>205</v>
      </c>
      <c r="D3" s="45" t="s">
        <v>126</v>
      </c>
    </row>
    <row r="4" spans="1:4" x14ac:dyDescent="0.25">
      <c r="A4" s="44" t="s">
        <v>127</v>
      </c>
      <c r="B4" s="215" t="s">
        <v>174</v>
      </c>
      <c r="C4" s="216"/>
      <c r="D4" s="45" t="s">
        <v>128</v>
      </c>
    </row>
    <row r="5" spans="1:4" x14ac:dyDescent="0.25">
      <c r="A5" s="44" t="s">
        <v>129</v>
      </c>
      <c r="B5" s="44" t="s">
        <v>130</v>
      </c>
      <c r="C5" s="45" t="s">
        <v>131</v>
      </c>
      <c r="D5" s="45" t="s">
        <v>132</v>
      </c>
    </row>
    <row r="6" spans="1:4" x14ac:dyDescent="0.25">
      <c r="A6" s="44" t="s">
        <v>133</v>
      </c>
      <c r="B6" s="44" t="s">
        <v>207</v>
      </c>
      <c r="C6" s="45" t="s">
        <v>208</v>
      </c>
      <c r="D6" s="45" t="s">
        <v>134</v>
      </c>
    </row>
    <row r="7" spans="1:4" ht="75" x14ac:dyDescent="0.25">
      <c r="A7" s="44" t="s">
        <v>135</v>
      </c>
      <c r="B7" s="44" t="s">
        <v>175</v>
      </c>
      <c r="C7" s="46" t="s">
        <v>201</v>
      </c>
      <c r="D7" s="45" t="s">
        <v>136</v>
      </c>
    </row>
    <row r="8" spans="1:4" x14ac:dyDescent="0.25">
      <c r="A8" s="44" t="s">
        <v>137</v>
      </c>
      <c r="B8" s="216" t="s">
        <v>176</v>
      </c>
      <c r="C8" s="216"/>
      <c r="D8" s="45" t="s">
        <v>138</v>
      </c>
    </row>
    <row r="9" spans="1:4" x14ac:dyDescent="0.25">
      <c r="A9" s="44" t="s">
        <v>139</v>
      </c>
      <c r="B9" s="217">
        <v>40664</v>
      </c>
      <c r="C9" s="216"/>
      <c r="D9" s="45" t="s">
        <v>140</v>
      </c>
    </row>
    <row r="10" spans="1:4" x14ac:dyDescent="0.25">
      <c r="A10" s="44" t="s">
        <v>141</v>
      </c>
      <c r="B10" s="44" t="s">
        <v>177</v>
      </c>
      <c r="C10" s="45" t="s">
        <v>178</v>
      </c>
      <c r="D10" s="45" t="s">
        <v>142</v>
      </c>
    </row>
    <row r="11" spans="1:4" x14ac:dyDescent="0.25">
      <c r="A11" s="44" t="s">
        <v>69</v>
      </c>
      <c r="B11" s="214">
        <v>100</v>
      </c>
      <c r="C11" s="214"/>
      <c r="D11" s="45" t="s">
        <v>143</v>
      </c>
    </row>
    <row r="12" spans="1:4" x14ac:dyDescent="0.25">
      <c r="A12" s="44" t="s">
        <v>144</v>
      </c>
      <c r="B12" s="218">
        <v>52500000</v>
      </c>
      <c r="C12" s="216"/>
      <c r="D12" s="45" t="s">
        <v>145</v>
      </c>
    </row>
    <row r="13" spans="1:4" x14ac:dyDescent="0.25">
      <c r="A13" s="44" t="s">
        <v>146</v>
      </c>
      <c r="B13" s="219">
        <v>5250000000</v>
      </c>
      <c r="C13" s="216"/>
      <c r="D13" s="45" t="s">
        <v>147</v>
      </c>
    </row>
    <row r="14" spans="1:4" x14ac:dyDescent="0.25">
      <c r="A14" s="44" t="s">
        <v>148</v>
      </c>
      <c r="B14" s="44" t="s">
        <v>130</v>
      </c>
      <c r="C14" s="45" t="s">
        <v>149</v>
      </c>
      <c r="D14" s="45" t="s">
        <v>150</v>
      </c>
    </row>
    <row r="15" spans="1:4" x14ac:dyDescent="0.25">
      <c r="A15" s="44" t="s">
        <v>151</v>
      </c>
      <c r="B15" s="44" t="s">
        <v>180</v>
      </c>
      <c r="C15" s="45" t="s">
        <v>179</v>
      </c>
      <c r="D15" s="45" t="s">
        <v>152</v>
      </c>
    </row>
    <row r="16" spans="1:4" x14ac:dyDescent="0.25">
      <c r="A16" s="44" t="s">
        <v>202</v>
      </c>
      <c r="B16" s="44" t="s">
        <v>204</v>
      </c>
      <c r="C16" s="45" t="s">
        <v>206</v>
      </c>
      <c r="D16" s="45" t="s">
        <v>203</v>
      </c>
    </row>
    <row r="17" spans="1:4" x14ac:dyDescent="0.25">
      <c r="A17" s="44" t="s">
        <v>153</v>
      </c>
      <c r="B17" s="216" t="s">
        <v>181</v>
      </c>
      <c r="C17" s="216"/>
      <c r="D17" s="45" t="s">
        <v>154</v>
      </c>
    </row>
    <row r="18" spans="1:4" x14ac:dyDescent="0.25">
      <c r="A18" s="44" t="s">
        <v>155</v>
      </c>
      <c r="B18" s="216" t="s">
        <v>182</v>
      </c>
      <c r="C18" s="216"/>
      <c r="D18" s="45" t="s">
        <v>156</v>
      </c>
    </row>
    <row r="19" spans="1:4" x14ac:dyDescent="0.25">
      <c r="A19" s="44" t="s">
        <v>157</v>
      </c>
      <c r="B19" s="220" t="s">
        <v>183</v>
      </c>
      <c r="C19" s="221"/>
      <c r="D19" s="45" t="s">
        <v>158</v>
      </c>
    </row>
    <row r="20" spans="1:4" x14ac:dyDescent="0.25">
      <c r="A20" s="44" t="s">
        <v>159</v>
      </c>
      <c r="B20" s="220" t="s">
        <v>184</v>
      </c>
      <c r="C20" s="221"/>
      <c r="D20" s="45" t="s">
        <v>160</v>
      </c>
    </row>
    <row r="21" spans="1:4" ht="18" x14ac:dyDescent="0.25">
      <c r="A21" s="212" t="s">
        <v>161</v>
      </c>
      <c r="B21" s="213"/>
      <c r="C21" s="212" t="s">
        <v>162</v>
      </c>
      <c r="D21" s="213"/>
    </row>
    <row r="22" spans="1:4" x14ac:dyDescent="0.25">
      <c r="A22" s="47" t="s">
        <v>163</v>
      </c>
      <c r="B22" s="49" t="s">
        <v>193</v>
      </c>
      <c r="C22" s="48" t="s">
        <v>194</v>
      </c>
      <c r="D22" s="48" t="s">
        <v>164</v>
      </c>
    </row>
    <row r="23" spans="1:4" x14ac:dyDescent="0.25">
      <c r="A23" s="47" t="s">
        <v>165</v>
      </c>
      <c r="B23" s="49" t="s">
        <v>185</v>
      </c>
      <c r="C23" s="48" t="s">
        <v>186</v>
      </c>
      <c r="D23" s="48" t="s">
        <v>166</v>
      </c>
    </row>
    <row r="24" spans="1:4" x14ac:dyDescent="0.25">
      <c r="A24" s="47" t="s">
        <v>167</v>
      </c>
      <c r="B24" s="49" t="s">
        <v>345</v>
      </c>
      <c r="C24" s="48" t="s">
        <v>346</v>
      </c>
      <c r="D24" s="48"/>
    </row>
    <row r="25" spans="1:4" x14ac:dyDescent="0.25">
      <c r="A25" s="47" t="s">
        <v>167</v>
      </c>
      <c r="B25" s="49" t="s">
        <v>195</v>
      </c>
      <c r="C25" s="48" t="s">
        <v>196</v>
      </c>
      <c r="D25" s="48" t="s">
        <v>168</v>
      </c>
    </row>
    <row r="26" spans="1:4" x14ac:dyDescent="0.25">
      <c r="A26" s="47" t="s">
        <v>167</v>
      </c>
      <c r="B26" s="49" t="s">
        <v>197</v>
      </c>
      <c r="C26" s="48" t="s">
        <v>198</v>
      </c>
      <c r="D26" s="48" t="s">
        <v>168</v>
      </c>
    </row>
    <row r="27" spans="1:4" x14ac:dyDescent="0.25">
      <c r="A27" s="47" t="s">
        <v>167</v>
      </c>
      <c r="B27" s="49" t="s">
        <v>188</v>
      </c>
      <c r="C27" s="48" t="s">
        <v>187</v>
      </c>
      <c r="D27" s="48" t="s">
        <v>168</v>
      </c>
    </row>
    <row r="28" spans="1:4" x14ac:dyDescent="0.25">
      <c r="A28" s="47" t="s">
        <v>167</v>
      </c>
      <c r="B28" s="49" t="s">
        <v>190</v>
      </c>
      <c r="C28" s="48" t="s">
        <v>189</v>
      </c>
      <c r="D28" s="48" t="s">
        <v>168</v>
      </c>
    </row>
    <row r="29" spans="1:4" x14ac:dyDescent="0.25">
      <c r="A29" s="47" t="s">
        <v>167</v>
      </c>
      <c r="B29" s="49" t="s">
        <v>185</v>
      </c>
      <c r="C29" s="48" t="s">
        <v>191</v>
      </c>
      <c r="D29" s="48" t="s">
        <v>168</v>
      </c>
    </row>
    <row r="30" spans="1:4" ht="18" x14ac:dyDescent="0.25">
      <c r="A30" s="212"/>
      <c r="B30" s="213"/>
      <c r="C30" s="212"/>
      <c r="D30" s="213"/>
    </row>
    <row r="31" spans="1:4" x14ac:dyDescent="0.25">
      <c r="A31" s="47" t="s">
        <v>169</v>
      </c>
      <c r="B31" s="49" t="s">
        <v>199</v>
      </c>
      <c r="C31" t="s">
        <v>200</v>
      </c>
      <c r="D31" s="48" t="s">
        <v>170</v>
      </c>
    </row>
    <row r="32" spans="1:4" x14ac:dyDescent="0.25">
      <c r="A32" s="47" t="s">
        <v>171</v>
      </c>
      <c r="B32" s="49" t="s">
        <v>192</v>
      </c>
      <c r="C32" s="48" t="s">
        <v>209</v>
      </c>
      <c r="D32" s="48" t="s">
        <v>172</v>
      </c>
    </row>
  </sheetData>
  <mergeCells count="16">
    <mergeCell ref="A30:B30"/>
    <mergeCell ref="C30:D30"/>
    <mergeCell ref="B11:C11"/>
    <mergeCell ref="A2:B2"/>
    <mergeCell ref="C2:D2"/>
    <mergeCell ref="B4:C4"/>
    <mergeCell ref="B8:C8"/>
    <mergeCell ref="B9:C9"/>
    <mergeCell ref="A21:B21"/>
    <mergeCell ref="C21:D21"/>
    <mergeCell ref="B12:C12"/>
    <mergeCell ref="B13:C13"/>
    <mergeCell ref="B17:C17"/>
    <mergeCell ref="B18:C18"/>
    <mergeCell ref="B19:C19"/>
    <mergeCell ref="B20:C20"/>
  </mergeCells>
  <hyperlinks>
    <hyperlink ref="B23" r:id="rId1" display="javascript:get_page_detail('issuers_company_directors.php&amp;id=217&amp;search=')" xr:uid="{00000000-0004-0000-0400-000000000000}"/>
    <hyperlink ref="C27" r:id="rId2" display="javascript:get_page_detail('issuers_company_directors.php&amp;id=219&amp;search=')" xr:uid="{00000000-0004-0000-0400-000001000000}"/>
    <hyperlink ref="C28" r:id="rId3" display="javascript:get_page_detail('issuers_company_directors.php&amp;id=221&amp;search=')" xr:uid="{00000000-0004-0000-0400-000002000000}"/>
    <hyperlink ref="C29" r:id="rId4" display="javascript:get_page_detail('issuers_company_directors.php&amp;id=265&amp;search=')" xr:uid="{00000000-0004-0000-0400-000003000000}"/>
  </hyperlinks>
  <pageMargins left="0.7" right="0.7" top="0.75" bottom="0.75" header="0.3" footer="0.3"/>
  <pageSetup orientation="portrait" horizontalDpi="300" verticalDpi="300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P49"/>
  <sheetViews>
    <sheetView rightToLeft="1" tabSelected="1" zoomScaleNormal="100" workbookViewId="0">
      <selection activeCell="C18" sqref="C18"/>
    </sheetView>
  </sheetViews>
  <sheetFormatPr defaultRowHeight="16.5" x14ac:dyDescent="0.25"/>
  <cols>
    <col min="1" max="1" width="55" style="2" bestFit="1" customWidth="1"/>
    <col min="2" max="2" width="20.85546875" style="2" bestFit="1" customWidth="1"/>
    <col min="3" max="3" width="20.85546875" style="1" bestFit="1" customWidth="1"/>
    <col min="4" max="4" width="23" hidden="1" customWidth="1"/>
    <col min="5" max="5" width="23" style="2" hidden="1" customWidth="1"/>
    <col min="6" max="6" width="20" style="2" hidden="1" customWidth="1"/>
    <col min="7" max="7" width="20" style="3" hidden="1" customWidth="1"/>
    <col min="8" max="8" width="19.5703125" style="3" hidden="1" customWidth="1"/>
    <col min="9" max="13" width="19.5703125" style="2" hidden="1" customWidth="1"/>
    <col min="14" max="14" width="19.5703125" style="3" hidden="1" customWidth="1"/>
    <col min="15" max="15" width="18.28515625" style="4" hidden="1" customWidth="1"/>
    <col min="16" max="16" width="73.85546875" style="4" bestFit="1" customWidth="1"/>
    <col min="17" max="16384" width="9.140625" style="1"/>
  </cols>
  <sheetData>
    <row r="2" spans="1:16" x14ac:dyDescent="0.25">
      <c r="A2" s="143" t="s">
        <v>65</v>
      </c>
      <c r="B2" s="143"/>
      <c r="N2" s="2"/>
      <c r="O2" s="2"/>
      <c r="P2" s="2"/>
    </row>
    <row r="3" spans="1:16" ht="18" x14ac:dyDescent="0.25">
      <c r="A3" s="82" t="s">
        <v>99</v>
      </c>
      <c r="B3" s="82"/>
      <c r="C3" s="82"/>
      <c r="D3" s="82"/>
      <c r="E3" s="82"/>
      <c r="F3" s="82"/>
      <c r="G3" s="118"/>
      <c r="H3" s="118"/>
      <c r="I3" s="118"/>
      <c r="J3" s="118"/>
      <c r="K3" s="118"/>
      <c r="L3" s="118"/>
      <c r="M3" s="118"/>
      <c r="N3" s="118"/>
      <c r="O3" s="118"/>
      <c r="P3" s="87" t="s">
        <v>335</v>
      </c>
    </row>
    <row r="4" spans="1:16" ht="18" x14ac:dyDescent="0.25">
      <c r="C4" s="222" t="s">
        <v>351</v>
      </c>
      <c r="D4" s="222"/>
      <c r="E4" s="222"/>
      <c r="P4" s="88"/>
    </row>
    <row r="5" spans="1:16" s="3" customFormat="1" x14ac:dyDescent="0.25">
      <c r="A5" s="148" t="s">
        <v>19</v>
      </c>
      <c r="B5" s="31">
        <v>2021</v>
      </c>
      <c r="C5" s="31">
        <v>2020</v>
      </c>
      <c r="D5" s="31">
        <v>2019</v>
      </c>
      <c r="E5" s="31">
        <v>2018</v>
      </c>
      <c r="F5" s="31">
        <v>2017</v>
      </c>
      <c r="G5" s="31">
        <v>2016</v>
      </c>
      <c r="H5" s="31">
        <v>2015</v>
      </c>
      <c r="I5" s="31">
        <v>2014</v>
      </c>
      <c r="J5" s="31">
        <v>2013</v>
      </c>
      <c r="K5" s="31">
        <v>2012</v>
      </c>
      <c r="L5" s="31">
        <v>2011</v>
      </c>
      <c r="M5" s="31">
        <v>2010</v>
      </c>
      <c r="N5" s="31">
        <v>2009</v>
      </c>
      <c r="O5" s="31">
        <v>2008</v>
      </c>
      <c r="P5" s="89" t="s">
        <v>335</v>
      </c>
    </row>
    <row r="6" spans="1:16" s="11" customFormat="1" x14ac:dyDescent="0.25">
      <c r="A6" s="149" t="s">
        <v>0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6"/>
      <c r="N6" s="127"/>
      <c r="O6" s="128"/>
      <c r="P6" s="66" t="s">
        <v>231</v>
      </c>
    </row>
    <row r="7" spans="1:16" s="11" customFormat="1" x14ac:dyDescent="0.25">
      <c r="A7" s="150" t="s">
        <v>1</v>
      </c>
      <c r="B7" s="36">
        <v>177763714011</v>
      </c>
      <c r="C7" s="147">
        <v>90302361497</v>
      </c>
      <c r="D7" s="147">
        <v>30174909640</v>
      </c>
      <c r="E7" s="147">
        <v>29452880252</v>
      </c>
      <c r="F7" s="36">
        <v>20592687931</v>
      </c>
      <c r="G7" s="36">
        <v>14552265873</v>
      </c>
      <c r="H7" s="36">
        <v>14235584552</v>
      </c>
      <c r="I7" s="36">
        <v>9093165632</v>
      </c>
      <c r="J7" s="36">
        <v>6864397866</v>
      </c>
      <c r="K7" s="36">
        <v>5658981560</v>
      </c>
      <c r="L7" s="17">
        <v>3204460458</v>
      </c>
      <c r="M7" s="17">
        <v>2424255103</v>
      </c>
      <c r="N7" s="17">
        <v>1893771101</v>
      </c>
      <c r="O7" s="17">
        <v>481750437</v>
      </c>
      <c r="P7" s="67" t="s">
        <v>232</v>
      </c>
    </row>
    <row r="8" spans="1:16" s="11" customFormat="1" ht="18.75" customHeight="1" x14ac:dyDescent="0.25">
      <c r="A8" s="150" t="s">
        <v>82</v>
      </c>
      <c r="B8" s="36">
        <v>132655530370</v>
      </c>
      <c r="C8" s="147">
        <v>70867179277</v>
      </c>
      <c r="D8" s="147">
        <v>32288495426</v>
      </c>
      <c r="E8" s="147">
        <v>31452388826</v>
      </c>
      <c r="F8" s="36">
        <v>47639403708</v>
      </c>
      <c r="G8" s="36">
        <v>55092807414</v>
      </c>
      <c r="H8" s="36">
        <v>43910196495</v>
      </c>
      <c r="I8" s="36">
        <v>22853852424</v>
      </c>
      <c r="J8" s="36">
        <v>18757350570</v>
      </c>
      <c r="K8" s="17">
        <v>11512472355</v>
      </c>
      <c r="L8" s="17">
        <v>11349759899</v>
      </c>
      <c r="M8" s="17">
        <v>6681108977</v>
      </c>
      <c r="N8" s="17">
        <v>5297020403</v>
      </c>
      <c r="O8" s="17">
        <v>1012373874</v>
      </c>
      <c r="P8" s="67" t="s">
        <v>233</v>
      </c>
    </row>
    <row r="9" spans="1:16" s="11" customFormat="1" ht="17.25" customHeight="1" x14ac:dyDescent="0.25">
      <c r="A9" s="180" t="s">
        <v>83</v>
      </c>
      <c r="B9" s="194">
        <v>2024725581</v>
      </c>
      <c r="C9" s="147">
        <v>0</v>
      </c>
      <c r="D9" s="147">
        <v>2354930254</v>
      </c>
      <c r="E9" s="147">
        <v>3658787329</v>
      </c>
      <c r="F9" s="36" t="s">
        <v>63</v>
      </c>
      <c r="G9" s="36">
        <v>4343787212</v>
      </c>
      <c r="H9" s="36" t="s">
        <v>63</v>
      </c>
      <c r="I9" s="36">
        <v>395920000</v>
      </c>
      <c r="J9" s="36">
        <v>1902200728</v>
      </c>
      <c r="K9" s="36">
        <v>2097965174</v>
      </c>
      <c r="L9" s="17">
        <v>2117669641</v>
      </c>
      <c r="M9" s="17">
        <v>3416856744</v>
      </c>
      <c r="N9" s="17">
        <v>2400000000</v>
      </c>
      <c r="O9" s="17">
        <v>0</v>
      </c>
      <c r="P9" s="67" t="s">
        <v>234</v>
      </c>
    </row>
    <row r="10" spans="1:16" s="11" customFormat="1" x14ac:dyDescent="0.25">
      <c r="A10" s="181" t="s">
        <v>18</v>
      </c>
      <c r="B10" s="195">
        <v>0</v>
      </c>
      <c r="C10" s="157">
        <v>0</v>
      </c>
      <c r="D10" s="157">
        <v>0</v>
      </c>
      <c r="E10" s="157">
        <v>0</v>
      </c>
      <c r="F10" s="36">
        <v>2253396837</v>
      </c>
      <c r="G10" s="36">
        <v>15598412533</v>
      </c>
      <c r="H10" s="36">
        <v>10189588819</v>
      </c>
      <c r="I10" s="36">
        <v>6458610866</v>
      </c>
      <c r="J10" s="36">
        <v>4641491924</v>
      </c>
      <c r="K10" s="36">
        <v>1862047971</v>
      </c>
      <c r="L10" s="17">
        <v>1304723239</v>
      </c>
      <c r="M10" s="17">
        <v>1084590765</v>
      </c>
      <c r="N10" s="17">
        <v>730314683</v>
      </c>
      <c r="O10" s="17">
        <v>0</v>
      </c>
      <c r="P10" s="67" t="s">
        <v>235</v>
      </c>
    </row>
    <row r="11" spans="1:16" s="11" customFormat="1" x14ac:dyDescent="0.25">
      <c r="A11" s="180" t="s">
        <v>20</v>
      </c>
      <c r="B11" s="194">
        <v>55851608790</v>
      </c>
      <c r="C11" s="147">
        <v>51004455746</v>
      </c>
      <c r="D11" s="147">
        <v>39738844336</v>
      </c>
      <c r="E11" s="147">
        <v>26095662683</v>
      </c>
      <c r="F11" s="36">
        <v>21137872064</v>
      </c>
      <c r="G11" s="36">
        <v>19423457814</v>
      </c>
      <c r="H11" s="36">
        <v>16016489239</v>
      </c>
      <c r="I11" s="36">
        <v>11499944246</v>
      </c>
      <c r="J11" s="36">
        <v>8047909605</v>
      </c>
      <c r="K11" s="123">
        <v>10738014884</v>
      </c>
      <c r="L11" s="17">
        <v>11530804490</v>
      </c>
      <c r="M11" s="17">
        <v>8738607121</v>
      </c>
      <c r="N11" s="17">
        <v>2358128720</v>
      </c>
      <c r="O11" s="17">
        <v>0</v>
      </c>
      <c r="P11" s="67" t="s">
        <v>236</v>
      </c>
    </row>
    <row r="12" spans="1:16" s="11" customFormat="1" x14ac:dyDescent="0.25">
      <c r="A12" s="180" t="s">
        <v>368</v>
      </c>
      <c r="B12" s="194">
        <v>260917800</v>
      </c>
      <c r="C12" s="147">
        <v>104367120</v>
      </c>
      <c r="D12" s="201">
        <v>0</v>
      </c>
      <c r="E12" s="201">
        <v>0</v>
      </c>
      <c r="F12" s="201">
        <v>0</v>
      </c>
      <c r="G12" s="201">
        <v>0</v>
      </c>
      <c r="H12" s="201">
        <v>0</v>
      </c>
      <c r="I12" s="201">
        <v>0</v>
      </c>
      <c r="J12" s="201">
        <v>0</v>
      </c>
      <c r="K12" s="201">
        <v>0</v>
      </c>
      <c r="L12" s="203">
        <v>0</v>
      </c>
      <c r="M12" s="203">
        <v>0</v>
      </c>
      <c r="N12" s="203">
        <v>0</v>
      </c>
      <c r="O12" s="203">
        <v>0</v>
      </c>
      <c r="P12" s="191" t="s">
        <v>369</v>
      </c>
    </row>
    <row r="13" spans="1:16" s="11" customFormat="1" x14ac:dyDescent="0.25">
      <c r="A13" s="180" t="s">
        <v>362</v>
      </c>
      <c r="B13" s="194">
        <v>46434248278</v>
      </c>
      <c r="C13" s="147">
        <v>26934394553</v>
      </c>
      <c r="D13" s="147">
        <v>14711243245</v>
      </c>
      <c r="E13" s="147">
        <v>16667505343</v>
      </c>
      <c r="F13" s="36">
        <v>5545729023</v>
      </c>
      <c r="G13" s="199" t="s">
        <v>63</v>
      </c>
      <c r="H13" s="199" t="s">
        <v>63</v>
      </c>
      <c r="I13" s="199" t="s">
        <v>63</v>
      </c>
      <c r="J13" s="199" t="s">
        <v>63</v>
      </c>
      <c r="K13" s="199" t="s">
        <v>63</v>
      </c>
      <c r="L13" s="199" t="s">
        <v>63</v>
      </c>
      <c r="M13" s="199" t="s">
        <v>63</v>
      </c>
      <c r="N13" s="199" t="s">
        <v>63</v>
      </c>
      <c r="O13" s="199" t="s">
        <v>63</v>
      </c>
      <c r="P13" s="191" t="s">
        <v>363</v>
      </c>
    </row>
    <row r="14" spans="1:16" s="11" customFormat="1" x14ac:dyDescent="0.25">
      <c r="A14" s="180" t="s">
        <v>84</v>
      </c>
      <c r="B14" s="194">
        <v>17149494317</v>
      </c>
      <c r="C14" s="147">
        <v>13558053765</v>
      </c>
      <c r="D14" s="147">
        <v>7912499893</v>
      </c>
      <c r="E14" s="147">
        <v>4679425566</v>
      </c>
      <c r="F14" s="36">
        <v>2462205623</v>
      </c>
      <c r="G14" s="36">
        <v>2049088888</v>
      </c>
      <c r="H14" s="36">
        <v>904210524</v>
      </c>
      <c r="I14" s="36">
        <v>724362754</v>
      </c>
      <c r="J14" s="36">
        <v>755389097</v>
      </c>
      <c r="K14" s="17">
        <v>761921404</v>
      </c>
      <c r="L14" s="17">
        <v>815554956</v>
      </c>
      <c r="M14" s="17">
        <v>534621363</v>
      </c>
      <c r="N14" s="17" t="s">
        <v>63</v>
      </c>
      <c r="O14" s="17" t="s">
        <v>63</v>
      </c>
      <c r="P14" s="67" t="s">
        <v>237</v>
      </c>
    </row>
    <row r="15" spans="1:16" s="11" customFormat="1" x14ac:dyDescent="0.25">
      <c r="A15" s="181" t="s">
        <v>71</v>
      </c>
      <c r="B15" s="157">
        <v>0</v>
      </c>
      <c r="C15" s="147">
        <v>0</v>
      </c>
      <c r="D15" s="147">
        <v>0</v>
      </c>
      <c r="E15" s="157">
        <v>0</v>
      </c>
      <c r="F15" s="36" t="s">
        <v>63</v>
      </c>
      <c r="G15" s="36" t="s">
        <v>63</v>
      </c>
      <c r="H15" s="36" t="s">
        <v>63</v>
      </c>
      <c r="I15" s="36" t="s">
        <v>63</v>
      </c>
      <c r="J15" s="36" t="s">
        <v>63</v>
      </c>
      <c r="K15" s="36" t="s">
        <v>63</v>
      </c>
      <c r="L15" s="17" t="s">
        <v>63</v>
      </c>
      <c r="M15" s="17">
        <v>263266228</v>
      </c>
      <c r="N15" s="17">
        <v>418302234</v>
      </c>
      <c r="O15" s="17">
        <v>227183756</v>
      </c>
      <c r="P15" s="67" t="s">
        <v>318</v>
      </c>
    </row>
    <row r="16" spans="1:16" s="11" customFormat="1" x14ac:dyDescent="0.25">
      <c r="A16" s="180" t="s">
        <v>103</v>
      </c>
      <c r="B16" s="194">
        <v>295342595</v>
      </c>
      <c r="C16" s="147">
        <v>258391759</v>
      </c>
      <c r="D16" s="147">
        <v>245941639</v>
      </c>
      <c r="E16" s="147">
        <v>229347654</v>
      </c>
      <c r="F16" s="36">
        <v>220021110</v>
      </c>
      <c r="G16" s="36">
        <v>213886462</v>
      </c>
      <c r="H16" s="36">
        <v>39336396</v>
      </c>
      <c r="I16" s="36">
        <v>41178198</v>
      </c>
      <c r="J16" s="36">
        <v>18901109</v>
      </c>
      <c r="K16" s="17">
        <v>21235142</v>
      </c>
      <c r="L16" s="17">
        <v>5183645</v>
      </c>
      <c r="M16" s="17">
        <v>8667109</v>
      </c>
      <c r="N16" s="17">
        <v>15158452</v>
      </c>
      <c r="O16" s="17">
        <v>19593460</v>
      </c>
      <c r="P16" s="67" t="s">
        <v>238</v>
      </c>
    </row>
    <row r="17" spans="1:16" s="11" customFormat="1" x14ac:dyDescent="0.25">
      <c r="A17" s="180" t="s">
        <v>352</v>
      </c>
      <c r="B17" s="194">
        <v>585708290</v>
      </c>
      <c r="C17" s="147">
        <v>744092319</v>
      </c>
      <c r="D17" s="147">
        <v>884499292</v>
      </c>
      <c r="E17" s="200">
        <v>0</v>
      </c>
      <c r="F17" s="202" t="s">
        <v>63</v>
      </c>
      <c r="G17" s="202" t="s">
        <v>63</v>
      </c>
      <c r="H17" s="202" t="s">
        <v>63</v>
      </c>
      <c r="I17" s="202" t="s">
        <v>63</v>
      </c>
      <c r="J17" s="202" t="s">
        <v>63</v>
      </c>
      <c r="K17" s="202" t="s">
        <v>63</v>
      </c>
      <c r="L17" s="202" t="s">
        <v>63</v>
      </c>
      <c r="M17" s="202" t="s">
        <v>63</v>
      </c>
      <c r="N17" s="202" t="s">
        <v>63</v>
      </c>
      <c r="O17" s="202" t="s">
        <v>63</v>
      </c>
      <c r="P17" s="68" t="s">
        <v>353</v>
      </c>
    </row>
    <row r="18" spans="1:16" s="11" customFormat="1" x14ac:dyDescent="0.25">
      <c r="A18" s="180" t="s">
        <v>64</v>
      </c>
      <c r="B18" s="157">
        <v>0</v>
      </c>
      <c r="C18" s="157">
        <v>0</v>
      </c>
      <c r="D18" s="157">
        <v>0</v>
      </c>
      <c r="E18" s="147">
        <v>131997819</v>
      </c>
      <c r="F18" s="36">
        <v>96305121</v>
      </c>
      <c r="G18" s="36">
        <v>356423977</v>
      </c>
      <c r="H18" s="36">
        <v>613952552</v>
      </c>
      <c r="I18" s="36">
        <v>635243758</v>
      </c>
      <c r="J18" s="36">
        <v>154435580</v>
      </c>
      <c r="K18" s="17">
        <v>27044043</v>
      </c>
      <c r="L18" s="17">
        <v>51161888</v>
      </c>
      <c r="M18" s="17">
        <v>66132296</v>
      </c>
      <c r="N18" s="17">
        <v>62441150</v>
      </c>
      <c r="O18" s="17">
        <v>19148721</v>
      </c>
      <c r="P18" s="67" t="s">
        <v>239</v>
      </c>
    </row>
    <row r="19" spans="1:16" s="11" customFormat="1" x14ac:dyDescent="0.25">
      <c r="A19" s="150" t="s">
        <v>2</v>
      </c>
      <c r="B19" s="36">
        <v>2910299886</v>
      </c>
      <c r="C19" s="147">
        <v>1759979026</v>
      </c>
      <c r="D19" s="147">
        <v>1407664651</v>
      </c>
      <c r="E19" s="147">
        <v>2189922055</v>
      </c>
      <c r="F19" s="36">
        <v>1661262725</v>
      </c>
      <c r="G19" s="36">
        <v>1931954136</v>
      </c>
      <c r="H19" s="36">
        <v>1137048908</v>
      </c>
      <c r="I19" s="36">
        <v>423789694</v>
      </c>
      <c r="J19" s="36">
        <v>466200846</v>
      </c>
      <c r="K19" s="17">
        <v>509100027</v>
      </c>
      <c r="L19" s="17">
        <v>264562155</v>
      </c>
      <c r="M19" s="17">
        <v>299778151</v>
      </c>
      <c r="N19" s="17">
        <v>190100194</v>
      </c>
      <c r="O19" s="17">
        <v>125956588</v>
      </c>
      <c r="P19" s="67" t="s">
        <v>240</v>
      </c>
    </row>
    <row r="20" spans="1:16" s="11" customFormat="1" ht="18.75" x14ac:dyDescent="0.4">
      <c r="A20" s="150" t="s">
        <v>3</v>
      </c>
      <c r="B20" s="34">
        <v>16898715988</v>
      </c>
      <c r="C20" s="182">
        <v>8544278869</v>
      </c>
      <c r="D20" s="182">
        <v>3089948903</v>
      </c>
      <c r="E20" s="182">
        <v>3089296379</v>
      </c>
      <c r="F20" s="129">
        <v>3089948903</v>
      </c>
      <c r="G20" s="34">
        <v>3608906705</v>
      </c>
      <c r="H20" s="34">
        <v>2354353378</v>
      </c>
      <c r="I20" s="34">
        <v>1437468697</v>
      </c>
      <c r="J20" s="34">
        <v>1055089468</v>
      </c>
      <c r="K20" s="34">
        <v>609762641</v>
      </c>
      <c r="L20" s="34">
        <v>466644777</v>
      </c>
      <c r="M20" s="34">
        <v>172151331</v>
      </c>
      <c r="N20" s="34">
        <v>169516957</v>
      </c>
      <c r="O20" s="34">
        <v>171056883</v>
      </c>
      <c r="P20" s="67" t="s">
        <v>342</v>
      </c>
    </row>
    <row r="21" spans="1:16" s="11" customFormat="1" x14ac:dyDescent="0.25">
      <c r="A21" s="151" t="s">
        <v>4</v>
      </c>
      <c r="B21" s="42">
        <f t="shared" ref="B21:O21" si="0">SUM(B7:B20)</f>
        <v>452830305906</v>
      </c>
      <c r="C21" s="42">
        <f t="shared" si="0"/>
        <v>264077553931</v>
      </c>
      <c r="D21" s="42">
        <f t="shared" si="0"/>
        <v>132808977279</v>
      </c>
      <c r="E21" s="42">
        <f t="shared" si="0"/>
        <v>117647213906</v>
      </c>
      <c r="F21" s="42">
        <f t="shared" si="0"/>
        <v>104698833045</v>
      </c>
      <c r="G21" s="42">
        <f t="shared" si="0"/>
        <v>117170991014</v>
      </c>
      <c r="H21" s="42">
        <f t="shared" si="0"/>
        <v>89400760863</v>
      </c>
      <c r="I21" s="42">
        <f t="shared" si="0"/>
        <v>53563536269</v>
      </c>
      <c r="J21" s="42">
        <f t="shared" si="0"/>
        <v>42663366793</v>
      </c>
      <c r="K21" s="130">
        <f t="shared" si="0"/>
        <v>33798545201</v>
      </c>
      <c r="L21" s="130">
        <f t="shared" si="0"/>
        <v>31110525148</v>
      </c>
      <c r="M21" s="130">
        <f t="shared" si="0"/>
        <v>23690035188</v>
      </c>
      <c r="N21" s="130">
        <f t="shared" si="0"/>
        <v>13534753894</v>
      </c>
      <c r="O21" s="130">
        <f t="shared" si="0"/>
        <v>2057063719</v>
      </c>
      <c r="P21" s="135" t="s">
        <v>241</v>
      </c>
    </row>
    <row r="22" spans="1:16" s="11" customFormat="1" x14ac:dyDescent="0.25">
      <c r="A22" s="152"/>
      <c r="B22" s="152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37"/>
      <c r="N22" s="37"/>
      <c r="O22" s="132"/>
      <c r="P22" s="136"/>
    </row>
    <row r="23" spans="1:16" s="11" customFormat="1" x14ac:dyDescent="0.25">
      <c r="A23" s="153" t="s">
        <v>15</v>
      </c>
      <c r="B23" s="15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37"/>
      <c r="N23" s="37"/>
      <c r="O23" s="36"/>
      <c r="P23" s="137" t="s">
        <v>242</v>
      </c>
    </row>
    <row r="24" spans="1:16" s="11" customFormat="1" x14ac:dyDescent="0.25">
      <c r="A24" s="153" t="s">
        <v>16</v>
      </c>
      <c r="B24" s="15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37"/>
      <c r="N24" s="37"/>
      <c r="O24" s="36"/>
      <c r="P24" s="137" t="s">
        <v>243</v>
      </c>
    </row>
    <row r="25" spans="1:16" s="11" customFormat="1" x14ac:dyDescent="0.25">
      <c r="A25" s="150" t="s">
        <v>85</v>
      </c>
      <c r="B25" s="150">
        <v>76456729519</v>
      </c>
      <c r="C25" s="36">
        <v>42612255989</v>
      </c>
      <c r="D25" s="36">
        <v>29543991204</v>
      </c>
      <c r="E25" s="36">
        <v>26039764828</v>
      </c>
      <c r="F25" s="36">
        <v>29872247365</v>
      </c>
      <c r="G25" s="36">
        <v>41370678721</v>
      </c>
      <c r="H25" s="36">
        <v>39251918113</v>
      </c>
      <c r="I25" s="36">
        <v>21778349618</v>
      </c>
      <c r="J25" s="36">
        <v>15103100062</v>
      </c>
      <c r="K25" s="36">
        <v>12270883681</v>
      </c>
      <c r="L25" s="17">
        <v>12808214798</v>
      </c>
      <c r="M25" s="17">
        <v>8032940745</v>
      </c>
      <c r="N25" s="17">
        <v>4678883147</v>
      </c>
      <c r="O25" s="17">
        <v>383691858</v>
      </c>
      <c r="P25" s="138" t="s">
        <v>244</v>
      </c>
    </row>
    <row r="26" spans="1:16" s="11" customFormat="1" x14ac:dyDescent="0.25">
      <c r="A26" s="150" t="s">
        <v>5</v>
      </c>
      <c r="B26" s="150">
        <v>242306535913</v>
      </c>
      <c r="C26" s="36">
        <v>143671460044</v>
      </c>
      <c r="D26" s="36">
        <v>77861960396</v>
      </c>
      <c r="E26" s="36">
        <v>65021671367</v>
      </c>
      <c r="F26" s="36">
        <v>49791806501</v>
      </c>
      <c r="G26" s="36">
        <v>44414135765</v>
      </c>
      <c r="H26" s="36">
        <v>32915430348</v>
      </c>
      <c r="I26" s="36">
        <v>22528098262</v>
      </c>
      <c r="J26" s="36">
        <v>21221392586</v>
      </c>
      <c r="K26" s="123">
        <v>16317837028</v>
      </c>
      <c r="L26" s="17">
        <v>13153369510</v>
      </c>
      <c r="M26" s="17">
        <v>13086961308</v>
      </c>
      <c r="N26" s="17">
        <v>7024191450</v>
      </c>
      <c r="O26" s="17">
        <v>0</v>
      </c>
      <c r="P26" s="138" t="s">
        <v>245</v>
      </c>
    </row>
    <row r="27" spans="1:16" s="11" customFormat="1" x14ac:dyDescent="0.25">
      <c r="A27" s="150" t="s">
        <v>6</v>
      </c>
      <c r="B27" s="150">
        <v>8650077716</v>
      </c>
      <c r="C27" s="36">
        <v>5194503049</v>
      </c>
      <c r="D27" s="36">
        <v>2759419363</v>
      </c>
      <c r="E27" s="36">
        <v>4501476855</v>
      </c>
      <c r="F27" s="36">
        <v>2400638974</v>
      </c>
      <c r="G27" s="36">
        <v>2504364680</v>
      </c>
      <c r="H27" s="36">
        <v>1632382464</v>
      </c>
      <c r="I27" s="36">
        <v>565841929</v>
      </c>
      <c r="J27" s="36">
        <v>479929417</v>
      </c>
      <c r="K27" s="36">
        <v>86603769</v>
      </c>
      <c r="L27" s="17">
        <v>263629284</v>
      </c>
      <c r="M27" s="17">
        <v>238664651</v>
      </c>
      <c r="N27" s="17">
        <v>84521933</v>
      </c>
      <c r="O27" s="17">
        <v>0</v>
      </c>
      <c r="P27" s="138" t="s">
        <v>246</v>
      </c>
    </row>
    <row r="28" spans="1:16" s="11" customFormat="1" x14ac:dyDescent="0.25">
      <c r="A28" s="150" t="s">
        <v>67</v>
      </c>
      <c r="B28" s="196">
        <v>0</v>
      </c>
      <c r="C28" s="157">
        <v>0</v>
      </c>
      <c r="D28" s="157">
        <v>0</v>
      </c>
      <c r="E28" s="157">
        <v>0</v>
      </c>
      <c r="F28" s="36" t="s">
        <v>63</v>
      </c>
      <c r="G28" s="36" t="s">
        <v>63</v>
      </c>
      <c r="H28" s="36" t="s">
        <v>63</v>
      </c>
      <c r="I28" s="36">
        <v>1187760000</v>
      </c>
      <c r="J28" s="36">
        <v>861060000</v>
      </c>
      <c r="K28" s="17">
        <v>464400000</v>
      </c>
      <c r="L28" s="17">
        <v>334320000</v>
      </c>
      <c r="M28" s="17">
        <v>281085000</v>
      </c>
      <c r="N28" s="17" t="s">
        <v>63</v>
      </c>
      <c r="O28" s="17" t="s">
        <v>63</v>
      </c>
      <c r="P28" s="67" t="s">
        <v>250</v>
      </c>
    </row>
    <row r="29" spans="1:16" s="11" customFormat="1" x14ac:dyDescent="0.25">
      <c r="A29" s="150" t="s">
        <v>72</v>
      </c>
      <c r="B29" s="196">
        <v>0</v>
      </c>
      <c r="C29" s="157">
        <v>0</v>
      </c>
      <c r="D29" s="157">
        <v>0</v>
      </c>
      <c r="E29" s="157">
        <v>0</v>
      </c>
      <c r="F29" s="36" t="s">
        <v>63</v>
      </c>
      <c r="G29" s="36" t="s">
        <v>63</v>
      </c>
      <c r="H29" s="36" t="s">
        <v>63</v>
      </c>
      <c r="I29" s="36" t="s">
        <v>63</v>
      </c>
      <c r="J29" s="36" t="s">
        <v>63</v>
      </c>
      <c r="K29" s="36" t="s">
        <v>63</v>
      </c>
      <c r="L29" s="17" t="s">
        <v>63</v>
      </c>
      <c r="M29" s="17" t="s">
        <v>73</v>
      </c>
      <c r="N29" s="17" t="s">
        <v>63</v>
      </c>
      <c r="O29" s="17" t="s">
        <v>63</v>
      </c>
      <c r="P29" s="67" t="s">
        <v>247</v>
      </c>
    </row>
    <row r="30" spans="1:16" s="11" customFormat="1" x14ac:dyDescent="0.25">
      <c r="A30" s="150" t="s">
        <v>7</v>
      </c>
      <c r="B30" s="150">
        <v>50107011</v>
      </c>
      <c r="C30" s="36">
        <v>70627281</v>
      </c>
      <c r="D30" s="36">
        <v>71538621</v>
      </c>
      <c r="E30" s="36">
        <v>33258461</v>
      </c>
      <c r="F30" s="36">
        <v>4147071</v>
      </c>
      <c r="G30" s="36">
        <v>1730467465</v>
      </c>
      <c r="H30" s="36">
        <v>1094002158</v>
      </c>
      <c r="I30" s="36">
        <v>17206287</v>
      </c>
      <c r="J30" s="36">
        <v>9552780</v>
      </c>
      <c r="K30" s="17">
        <v>1641714</v>
      </c>
      <c r="L30" s="17">
        <v>154421</v>
      </c>
      <c r="M30" s="17">
        <v>67227</v>
      </c>
      <c r="N30" s="17">
        <v>229879</v>
      </c>
      <c r="O30" s="17">
        <v>0</v>
      </c>
      <c r="P30" s="138" t="s">
        <v>248</v>
      </c>
    </row>
    <row r="31" spans="1:16" s="11" customFormat="1" ht="18.75" x14ac:dyDescent="0.4">
      <c r="A31" s="159" t="s">
        <v>8</v>
      </c>
      <c r="B31" s="34">
        <v>3470914705</v>
      </c>
      <c r="C31" s="34">
        <v>3092834323</v>
      </c>
      <c r="D31" s="34">
        <v>1977110953</v>
      </c>
      <c r="E31" s="34">
        <v>1880845509</v>
      </c>
      <c r="F31" s="34">
        <v>1483716757</v>
      </c>
      <c r="G31" s="34">
        <v>1552145602</v>
      </c>
      <c r="H31" s="34">
        <v>904427834</v>
      </c>
      <c r="I31" s="34">
        <v>489680356</v>
      </c>
      <c r="J31" s="34">
        <v>584445546</v>
      </c>
      <c r="K31" s="34">
        <v>521943599</v>
      </c>
      <c r="L31" s="34">
        <v>513705511</v>
      </c>
      <c r="M31" s="34">
        <v>522543913</v>
      </c>
      <c r="N31" s="34">
        <v>210392708</v>
      </c>
      <c r="O31" s="34">
        <v>20249591</v>
      </c>
      <c r="P31" s="138" t="s">
        <v>249</v>
      </c>
    </row>
    <row r="32" spans="1:16" s="11" customFormat="1" x14ac:dyDescent="0.25">
      <c r="A32" s="154" t="s">
        <v>9</v>
      </c>
      <c r="B32" s="130">
        <f t="shared" ref="B32:D32" si="1">SUM(B25:B31)</f>
        <v>330934364864</v>
      </c>
      <c r="C32" s="130">
        <f t="shared" si="1"/>
        <v>194641680686</v>
      </c>
      <c r="D32" s="130">
        <f t="shared" si="1"/>
        <v>112214020537</v>
      </c>
      <c r="E32" s="130">
        <f>SUM(E25:E31)</f>
        <v>97477017020</v>
      </c>
      <c r="F32" s="130">
        <f>SUM(F25:F31)</f>
        <v>83552556668</v>
      </c>
      <c r="G32" s="130">
        <f>SUM(G25:G31)</f>
        <v>91571792233</v>
      </c>
      <c r="H32" s="130">
        <f>SUM(H25:H31)</f>
        <v>75798160917</v>
      </c>
      <c r="I32" s="130">
        <f>SUM(I25:I31)</f>
        <v>46566936452</v>
      </c>
      <c r="J32" s="130">
        <f t="shared" ref="J32:O32" si="2">SUM(J25:J31)</f>
        <v>38259480391</v>
      </c>
      <c r="K32" s="130">
        <f t="shared" si="2"/>
        <v>29663309791</v>
      </c>
      <c r="L32" s="130">
        <f t="shared" si="2"/>
        <v>27073393524</v>
      </c>
      <c r="M32" s="130">
        <f t="shared" si="2"/>
        <v>22162262844</v>
      </c>
      <c r="N32" s="130">
        <f t="shared" si="2"/>
        <v>11998219117</v>
      </c>
      <c r="O32" s="130">
        <f t="shared" si="2"/>
        <v>403941449</v>
      </c>
      <c r="P32" s="135" t="s">
        <v>251</v>
      </c>
    </row>
    <row r="33" spans="1:16" s="11" customFormat="1" x14ac:dyDescent="0.25">
      <c r="A33" s="153" t="s">
        <v>111</v>
      </c>
      <c r="B33" s="15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37"/>
      <c r="N33" s="37"/>
      <c r="O33" s="36"/>
      <c r="P33" s="137" t="s">
        <v>261</v>
      </c>
    </row>
    <row r="34" spans="1:16" s="11" customFormat="1" x14ac:dyDescent="0.25">
      <c r="A34" s="150" t="s">
        <v>76</v>
      </c>
      <c r="B34" s="36">
        <v>5250000000</v>
      </c>
      <c r="C34" s="36">
        <v>5250000000</v>
      </c>
      <c r="D34" s="36">
        <v>5250000000</v>
      </c>
      <c r="E34" s="36">
        <v>5250000000</v>
      </c>
      <c r="F34" s="36">
        <v>5250000000</v>
      </c>
      <c r="G34" s="36">
        <v>5250000000</v>
      </c>
      <c r="H34" s="36">
        <v>5250000000</v>
      </c>
      <c r="I34" s="36">
        <v>5250000000</v>
      </c>
      <c r="J34" s="36">
        <v>5250000000</v>
      </c>
      <c r="K34" s="36">
        <v>5250000000</v>
      </c>
      <c r="L34" s="36">
        <v>5250000000</v>
      </c>
      <c r="M34" s="17">
        <v>1750000000</v>
      </c>
      <c r="N34" s="17">
        <v>1750000000</v>
      </c>
      <c r="O34" s="17">
        <v>1750000000</v>
      </c>
      <c r="P34" s="67" t="s">
        <v>252</v>
      </c>
    </row>
    <row r="35" spans="1:16" s="11" customFormat="1" ht="18.75" x14ac:dyDescent="0.4">
      <c r="A35" s="159" t="s">
        <v>77</v>
      </c>
      <c r="B35" s="34">
        <v>0</v>
      </c>
      <c r="C35" s="34">
        <v>0</v>
      </c>
      <c r="D35" s="34">
        <v>0</v>
      </c>
      <c r="E35" s="34">
        <v>0</v>
      </c>
      <c r="F35" s="34" t="s">
        <v>63</v>
      </c>
      <c r="G35" s="34">
        <v>-226837700</v>
      </c>
      <c r="H35" s="34">
        <v>-820938800</v>
      </c>
      <c r="I35" s="34">
        <v>-820938800</v>
      </c>
      <c r="J35" s="34">
        <v>-1045021600</v>
      </c>
      <c r="K35" s="34">
        <v>-1127733500</v>
      </c>
      <c r="L35" s="34">
        <v>-1127733500</v>
      </c>
      <c r="M35" s="34" t="s">
        <v>73</v>
      </c>
      <c r="N35" s="34" t="s">
        <v>74</v>
      </c>
      <c r="O35" s="34" t="s">
        <v>75</v>
      </c>
      <c r="P35" s="67" t="s">
        <v>253</v>
      </c>
    </row>
    <row r="36" spans="1:16" s="11" customFormat="1" x14ac:dyDescent="0.25">
      <c r="A36" s="151" t="s">
        <v>86</v>
      </c>
      <c r="B36" s="42">
        <f t="shared" ref="B36:D36" si="3">SUM(B34:B35)</f>
        <v>5250000000</v>
      </c>
      <c r="C36" s="42">
        <f t="shared" si="3"/>
        <v>5250000000</v>
      </c>
      <c r="D36" s="42">
        <f t="shared" si="3"/>
        <v>5250000000</v>
      </c>
      <c r="E36" s="42">
        <f t="shared" ref="E36:O36" si="4">SUM(E34:E35)</f>
        <v>5250000000</v>
      </c>
      <c r="F36" s="42">
        <f t="shared" si="4"/>
        <v>5250000000</v>
      </c>
      <c r="G36" s="42">
        <f t="shared" si="4"/>
        <v>5023162300</v>
      </c>
      <c r="H36" s="42">
        <f t="shared" si="4"/>
        <v>4429061200</v>
      </c>
      <c r="I36" s="42">
        <f t="shared" si="4"/>
        <v>4429061200</v>
      </c>
      <c r="J36" s="42">
        <f t="shared" si="4"/>
        <v>4204978400</v>
      </c>
      <c r="K36" s="130">
        <f t="shared" si="4"/>
        <v>4122266500</v>
      </c>
      <c r="L36" s="130">
        <f t="shared" si="4"/>
        <v>4122266500</v>
      </c>
      <c r="M36" s="130">
        <f t="shared" si="4"/>
        <v>1750000000</v>
      </c>
      <c r="N36" s="130">
        <f t="shared" si="4"/>
        <v>1750000000</v>
      </c>
      <c r="O36" s="130">
        <f t="shared" si="4"/>
        <v>1750000000</v>
      </c>
      <c r="P36" s="135" t="s">
        <v>254</v>
      </c>
    </row>
    <row r="37" spans="1:16" s="11" customFormat="1" x14ac:dyDescent="0.25">
      <c r="A37" s="150" t="s">
        <v>348</v>
      </c>
      <c r="B37" s="36">
        <v>317018850</v>
      </c>
      <c r="C37" s="36">
        <v>317018850</v>
      </c>
      <c r="D37" s="36">
        <v>244730150</v>
      </c>
      <c r="E37" s="36">
        <v>178293001</v>
      </c>
      <c r="F37" s="36">
        <v>152047306</v>
      </c>
      <c r="G37" s="36">
        <v>113405973</v>
      </c>
      <c r="H37" s="36" t="s">
        <v>63</v>
      </c>
      <c r="I37" s="36" t="s">
        <v>63</v>
      </c>
      <c r="J37" s="36" t="s">
        <v>63</v>
      </c>
      <c r="K37" s="36" t="s">
        <v>63</v>
      </c>
      <c r="L37" s="36" t="s">
        <v>63</v>
      </c>
      <c r="M37" s="36" t="s">
        <v>63</v>
      </c>
      <c r="N37" s="36" t="s">
        <v>63</v>
      </c>
      <c r="O37" s="36" t="s">
        <v>63</v>
      </c>
      <c r="P37" s="139" t="s">
        <v>354</v>
      </c>
    </row>
    <row r="38" spans="1:16" s="11" customFormat="1" x14ac:dyDescent="0.25">
      <c r="A38" s="150" t="s">
        <v>349</v>
      </c>
      <c r="B38" s="36">
        <v>317018850</v>
      </c>
      <c r="C38" s="36">
        <v>317018850</v>
      </c>
      <c r="D38" s="36">
        <v>244730150</v>
      </c>
      <c r="E38" s="36">
        <v>178293001</v>
      </c>
      <c r="F38" s="36">
        <v>152047306</v>
      </c>
      <c r="G38" s="36">
        <v>113405973</v>
      </c>
      <c r="H38" s="36" t="s">
        <v>63</v>
      </c>
      <c r="I38" s="36" t="s">
        <v>63</v>
      </c>
      <c r="J38" s="36" t="s">
        <v>63</v>
      </c>
      <c r="K38" s="36" t="s">
        <v>63</v>
      </c>
      <c r="L38" s="36" t="s">
        <v>63</v>
      </c>
      <c r="M38" s="36" t="s">
        <v>63</v>
      </c>
      <c r="N38" s="36" t="s">
        <v>63</v>
      </c>
      <c r="O38" s="36" t="s">
        <v>63</v>
      </c>
      <c r="P38" s="139" t="s">
        <v>355</v>
      </c>
    </row>
    <row r="39" spans="1:16" s="11" customFormat="1" x14ac:dyDescent="0.25">
      <c r="A39" s="124" t="s">
        <v>17</v>
      </c>
      <c r="B39" s="147">
        <v>0</v>
      </c>
      <c r="C39" s="147">
        <v>0</v>
      </c>
      <c r="D39" s="157">
        <v>0</v>
      </c>
      <c r="E39" s="147">
        <v>0</v>
      </c>
      <c r="F39" s="36">
        <v>107078092</v>
      </c>
      <c r="G39" s="36">
        <v>113873984</v>
      </c>
      <c r="H39" s="36">
        <v>101748241</v>
      </c>
      <c r="I39" s="36">
        <v>51847598</v>
      </c>
      <c r="J39" s="36">
        <v>36369562</v>
      </c>
      <c r="K39" s="36">
        <v>49013747</v>
      </c>
      <c r="L39" s="17">
        <v>7664269</v>
      </c>
      <c r="M39" s="17">
        <v>-4168933</v>
      </c>
      <c r="N39" s="17">
        <v>9823032</v>
      </c>
      <c r="O39" s="17">
        <v>0</v>
      </c>
      <c r="P39" s="67" t="s">
        <v>255</v>
      </c>
    </row>
    <row r="40" spans="1:16" s="11" customFormat="1" x14ac:dyDescent="0.25">
      <c r="A40" s="150" t="s">
        <v>78</v>
      </c>
      <c r="B40" s="146">
        <v>0</v>
      </c>
      <c r="C40" s="146">
        <v>0</v>
      </c>
      <c r="D40" s="147">
        <v>0</v>
      </c>
      <c r="E40" s="147">
        <v>0</v>
      </c>
      <c r="F40" s="36">
        <v>136203333</v>
      </c>
      <c r="G40" s="36">
        <v>136203333</v>
      </c>
      <c r="H40" s="36">
        <v>136203333</v>
      </c>
      <c r="I40" s="36">
        <v>136203333</v>
      </c>
      <c r="J40" s="36">
        <v>136203333</v>
      </c>
      <c r="K40" s="17">
        <v>136203333</v>
      </c>
      <c r="L40" s="17">
        <v>136203333</v>
      </c>
      <c r="M40" s="17" t="s">
        <v>63</v>
      </c>
      <c r="N40" s="17" t="s">
        <v>63</v>
      </c>
      <c r="O40" s="17" t="s">
        <v>63</v>
      </c>
      <c r="P40" s="67" t="s">
        <v>256</v>
      </c>
    </row>
    <row r="41" spans="1:16" s="11" customFormat="1" x14ac:dyDescent="0.25">
      <c r="A41" s="150" t="s">
        <v>66</v>
      </c>
      <c r="B41" s="150">
        <v>-6941768238</v>
      </c>
      <c r="C41" s="36">
        <v>-7302463950</v>
      </c>
      <c r="D41" s="36">
        <v>-7705366353</v>
      </c>
      <c r="E41" s="36">
        <v>-7997251911</v>
      </c>
      <c r="F41" s="36">
        <v>-7186868855</v>
      </c>
      <c r="G41" s="36">
        <v>-7232395819</v>
      </c>
      <c r="H41" s="17">
        <v>-7883779645</v>
      </c>
      <c r="I41" s="17">
        <v>-6375194321</v>
      </c>
      <c r="J41" s="17">
        <v>-5562133850</v>
      </c>
      <c r="K41" s="17">
        <v>-1916486737</v>
      </c>
      <c r="L41" s="17">
        <v>-712570725</v>
      </c>
      <c r="M41" s="17">
        <v>-199929690</v>
      </c>
      <c r="N41" s="17">
        <v>-188394222</v>
      </c>
      <c r="O41" s="17">
        <f>-57446163</f>
        <v>-57446163</v>
      </c>
      <c r="P41" s="67" t="s">
        <v>257</v>
      </c>
    </row>
    <row r="42" spans="1:16" s="11" customFormat="1" ht="18.75" x14ac:dyDescent="0.4">
      <c r="A42" s="159" t="s">
        <v>79</v>
      </c>
      <c r="B42" s="34">
        <v>122953671580</v>
      </c>
      <c r="C42" s="34">
        <v>70854299495</v>
      </c>
      <c r="D42" s="34">
        <v>22560862795</v>
      </c>
      <c r="E42" s="34">
        <v>22560862795</v>
      </c>
      <c r="F42" s="34">
        <v>22535769195</v>
      </c>
      <c r="G42" s="34">
        <v>27331543037</v>
      </c>
      <c r="H42" s="34">
        <v>16819366817</v>
      </c>
      <c r="I42" s="34">
        <v>8754682007</v>
      </c>
      <c r="J42" s="34">
        <v>5588468957</v>
      </c>
      <c r="K42" s="34">
        <v>1744238567</v>
      </c>
      <c r="L42" s="34">
        <v>483568247</v>
      </c>
      <c r="M42" s="34">
        <v>-18129033</v>
      </c>
      <c r="N42" s="34">
        <v>-34894033</v>
      </c>
      <c r="O42" s="34">
        <f>-39431567</f>
        <v>-39431567</v>
      </c>
      <c r="P42" s="67" t="s">
        <v>260</v>
      </c>
    </row>
    <row r="43" spans="1:16" s="11" customFormat="1" x14ac:dyDescent="0.25">
      <c r="A43" s="151" t="s">
        <v>112</v>
      </c>
      <c r="B43" s="42">
        <f t="shared" ref="B43:D43" si="5">SUM(B37:B42)+B36</f>
        <v>121895941042</v>
      </c>
      <c r="C43" s="42">
        <f t="shared" si="5"/>
        <v>69435873245</v>
      </c>
      <c r="D43" s="42">
        <f t="shared" si="5"/>
        <v>20594956742</v>
      </c>
      <c r="E43" s="42">
        <f>SUM(E37:E42)+E36</f>
        <v>20170196886</v>
      </c>
      <c r="F43" s="42">
        <f>SUM(F37:F42)+F36</f>
        <v>21146276377</v>
      </c>
      <c r="G43" s="42">
        <f>SUM(G37:G42)+G36</f>
        <v>25599198781</v>
      </c>
      <c r="H43" s="42">
        <f>SUM(H39:H42)+H36</f>
        <v>13602599946</v>
      </c>
      <c r="I43" s="42">
        <f>SUM(I36:I42)</f>
        <v>6996599817</v>
      </c>
      <c r="J43" s="42">
        <f>SUM(J36:J42)</f>
        <v>4403886402</v>
      </c>
      <c r="K43" s="130">
        <f t="shared" ref="K43:L43" si="6">SUM(K36:K42)</f>
        <v>4135235410</v>
      </c>
      <c r="L43" s="130">
        <f t="shared" si="6"/>
        <v>4037131624</v>
      </c>
      <c r="M43" s="130">
        <f>SUM(M36:M42)</f>
        <v>1527772344</v>
      </c>
      <c r="N43" s="130">
        <f t="shared" ref="N43:O43" si="7">SUM(N36:N42)</f>
        <v>1536534777</v>
      </c>
      <c r="O43" s="130">
        <f t="shared" si="7"/>
        <v>1653122270</v>
      </c>
      <c r="P43" s="135" t="s">
        <v>258</v>
      </c>
    </row>
    <row r="44" spans="1:16" s="11" customFormat="1" x14ac:dyDescent="0.25">
      <c r="A44" s="152"/>
      <c r="B44" s="152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37"/>
      <c r="N44" s="37"/>
      <c r="O44" s="134"/>
      <c r="P44" s="140"/>
    </row>
    <row r="45" spans="1:16" s="11" customFormat="1" x14ac:dyDescent="0.25">
      <c r="A45" s="151" t="s">
        <v>113</v>
      </c>
      <c r="B45" s="158">
        <f t="shared" ref="B45:D45" si="8">SUM(B43+B32)</f>
        <v>452830305906</v>
      </c>
      <c r="C45" s="158">
        <f t="shared" si="8"/>
        <v>264077553931</v>
      </c>
      <c r="D45" s="158">
        <f t="shared" si="8"/>
        <v>132808977279</v>
      </c>
      <c r="E45" s="158">
        <f>SUM(E43+E32)</f>
        <v>117647213906</v>
      </c>
      <c r="F45" s="42">
        <f>SUM(F43+F32)</f>
        <v>104698833045</v>
      </c>
      <c r="G45" s="42">
        <f>SUM(G43+G32)</f>
        <v>117170991014</v>
      </c>
      <c r="H45" s="42">
        <f>SUM(H43+H32)</f>
        <v>89400760863</v>
      </c>
      <c r="I45" s="42">
        <f>I43+I32</f>
        <v>53563536269</v>
      </c>
      <c r="J45" s="42">
        <f>SUM(J43,J32)</f>
        <v>42663366793</v>
      </c>
      <c r="K45" s="130">
        <f>SUM(K43,K32)</f>
        <v>33798545201</v>
      </c>
      <c r="L45" s="130">
        <f>SUM(L43,L32)</f>
        <v>31110525148</v>
      </c>
      <c r="M45" s="130">
        <f>SUM(M43,M32)</f>
        <v>23690035188</v>
      </c>
      <c r="N45" s="130">
        <f>SUM(N32,N43)</f>
        <v>13534753894</v>
      </c>
      <c r="O45" s="130">
        <f>SUM(O43,O32)</f>
        <v>2057063719</v>
      </c>
      <c r="P45" s="135" t="s">
        <v>259</v>
      </c>
    </row>
    <row r="47" spans="1:16" hidden="1" x14ac:dyDescent="0.25">
      <c r="K47" s="18">
        <f>K45-K21</f>
        <v>0</v>
      </c>
      <c r="L47" s="18">
        <f>L45-L21</f>
        <v>0</v>
      </c>
      <c r="M47" s="18">
        <f>M45-M21</f>
        <v>0</v>
      </c>
      <c r="N47" s="18">
        <f>N45-N21</f>
        <v>0</v>
      </c>
      <c r="O47" s="18">
        <f>O45-O21</f>
        <v>0</v>
      </c>
      <c r="P47" s="18"/>
    </row>
    <row r="48" spans="1:16" hidden="1" x14ac:dyDescent="0.25">
      <c r="A48" s="2" t="s">
        <v>70</v>
      </c>
      <c r="K48" s="18">
        <f>SUM(K25:K26)</f>
        <v>28588720709</v>
      </c>
      <c r="L48" s="18">
        <f>SUM(L25:L26)</f>
        <v>25961584308</v>
      </c>
      <c r="M48" s="18">
        <f>SUM(M25:M26)</f>
        <v>21119902053</v>
      </c>
      <c r="N48" s="18">
        <f t="shared" ref="N48:O48" si="9">SUM(N25:N26)</f>
        <v>11703074597</v>
      </c>
      <c r="O48" s="18">
        <f t="shared" si="9"/>
        <v>383691858</v>
      </c>
      <c r="P48" s="18"/>
    </row>
    <row r="49" spans="2:15" x14ac:dyDescent="0.25">
      <c r="B49" s="29">
        <f t="shared" ref="B49:C49" si="10">B45-B21</f>
        <v>0</v>
      </c>
      <c r="C49" s="29">
        <f t="shared" si="10"/>
        <v>0</v>
      </c>
      <c r="D49" s="29">
        <f>D45-D21</f>
        <v>0</v>
      </c>
      <c r="E49" s="29">
        <f t="shared" ref="E49" si="11">E45-E21</f>
        <v>0</v>
      </c>
      <c r="F49" s="142"/>
      <c r="G49" s="142"/>
      <c r="H49" s="142"/>
      <c r="I49" s="142"/>
      <c r="J49" s="142"/>
      <c r="K49" s="142"/>
      <c r="L49" s="142"/>
      <c r="M49" s="142"/>
      <c r="N49" s="142"/>
      <c r="O49" s="142"/>
    </row>
  </sheetData>
  <mergeCells count="1">
    <mergeCell ref="C4:E4"/>
  </mergeCells>
  <pageMargins left="0.70866141732283472" right="0.70866141732283472" top="0.74803149606299213" bottom="0.74803149606299213" header="0.31496062992125984" footer="0.31496062992125984"/>
  <pageSetup scale="67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P45"/>
  <sheetViews>
    <sheetView rightToLeft="1" workbookViewId="0">
      <selection activeCell="C12" sqref="C12"/>
    </sheetView>
  </sheetViews>
  <sheetFormatPr defaultRowHeight="16.5" x14ac:dyDescent="0.25"/>
  <cols>
    <col min="1" max="1" width="49.28515625" style="2" customWidth="1"/>
    <col min="2" max="2" width="20.42578125" style="2" customWidth="1"/>
    <col min="3" max="3" width="20.5703125" style="2" customWidth="1"/>
    <col min="4" max="5" width="20.5703125" style="2" hidden="1" customWidth="1"/>
    <col min="6" max="6" width="23.42578125" style="2" hidden="1" customWidth="1"/>
    <col min="7" max="7" width="20.85546875" style="2" hidden="1" customWidth="1"/>
    <col min="8" max="11" width="20.140625" style="2" hidden="1" customWidth="1"/>
    <col min="12" max="12" width="19.42578125" style="2" hidden="1" customWidth="1"/>
    <col min="13" max="13" width="18" style="2" hidden="1" customWidth="1"/>
    <col min="14" max="14" width="19.140625" style="1" hidden="1" customWidth="1"/>
    <col min="15" max="15" width="18" style="4" hidden="1" customWidth="1"/>
    <col min="16" max="16" width="75.28515625" style="4" bestFit="1" customWidth="1"/>
    <col min="17" max="18" width="9" style="1"/>
    <col min="19" max="19" width="15.5703125" style="1" bestFit="1" customWidth="1"/>
    <col min="20" max="16384" width="9.140625" style="1"/>
  </cols>
  <sheetData>
    <row r="2" spans="1:16" x14ac:dyDescent="0.25">
      <c r="A2" s="143" t="s">
        <v>65</v>
      </c>
      <c r="B2" s="143"/>
      <c r="N2" s="2"/>
      <c r="O2" s="2"/>
      <c r="P2" s="2"/>
    </row>
    <row r="3" spans="1:16" ht="18" x14ac:dyDescent="0.25">
      <c r="A3" s="82" t="s">
        <v>102</v>
      </c>
      <c r="B3" s="82"/>
      <c r="C3" s="82"/>
      <c r="D3" s="82"/>
      <c r="E3" s="82"/>
      <c r="F3" s="82"/>
      <c r="G3" s="82"/>
      <c r="H3" s="82"/>
      <c r="I3" s="89"/>
      <c r="J3" s="89"/>
      <c r="K3" s="89"/>
      <c r="L3" s="89"/>
      <c r="M3" s="89"/>
      <c r="N3" s="89"/>
      <c r="O3" s="89"/>
      <c r="P3" s="87" t="s">
        <v>337</v>
      </c>
    </row>
    <row r="4" spans="1:16" ht="18" x14ac:dyDescent="0.25">
      <c r="C4" s="222" t="s">
        <v>351</v>
      </c>
      <c r="D4" s="222"/>
      <c r="E4" s="222"/>
      <c r="N4" s="8"/>
    </row>
    <row r="5" spans="1:16" s="3" customFormat="1" x14ac:dyDescent="0.25">
      <c r="A5" s="148" t="s">
        <v>14</v>
      </c>
      <c r="B5" s="31">
        <v>2021</v>
      </c>
      <c r="C5" s="31">
        <v>2020</v>
      </c>
      <c r="D5" s="31">
        <v>2019</v>
      </c>
      <c r="E5" s="31">
        <v>2018</v>
      </c>
      <c r="F5" s="155">
        <v>2017</v>
      </c>
      <c r="G5" s="31">
        <v>2016</v>
      </c>
      <c r="H5" s="31">
        <v>2015</v>
      </c>
      <c r="I5" s="31">
        <v>2014</v>
      </c>
      <c r="J5" s="31">
        <v>2013</v>
      </c>
      <c r="K5" s="31">
        <v>2012</v>
      </c>
      <c r="L5" s="31">
        <v>2011</v>
      </c>
      <c r="M5" s="31">
        <v>2010</v>
      </c>
      <c r="N5" s="31">
        <v>2009</v>
      </c>
      <c r="O5" s="31">
        <v>2008</v>
      </c>
      <c r="P5" s="89" t="s">
        <v>337</v>
      </c>
    </row>
    <row r="6" spans="1:16" x14ac:dyDescent="0.25">
      <c r="A6" s="160"/>
      <c r="B6" s="160"/>
      <c r="C6" s="19"/>
      <c r="D6" s="19"/>
      <c r="E6" s="19"/>
      <c r="F6" s="168"/>
      <c r="G6" s="19"/>
      <c r="H6" s="19"/>
      <c r="I6" s="19"/>
      <c r="J6" s="19"/>
      <c r="K6" s="19"/>
      <c r="L6" s="19"/>
      <c r="M6" s="19"/>
      <c r="N6" s="20"/>
      <c r="O6" s="21"/>
      <c r="P6" s="21"/>
    </row>
    <row r="7" spans="1:16" x14ac:dyDescent="0.25">
      <c r="A7" s="161" t="s">
        <v>87</v>
      </c>
      <c r="B7" s="161">
        <v>12423409336</v>
      </c>
      <c r="C7" s="6">
        <v>8273856087</v>
      </c>
      <c r="D7" s="6">
        <v>5294353202</v>
      </c>
      <c r="E7" s="6">
        <v>3854465247</v>
      </c>
      <c r="F7" s="169">
        <v>4037102520</v>
      </c>
      <c r="G7" s="6">
        <v>3664951373</v>
      </c>
      <c r="H7" s="6">
        <v>2404876704</v>
      </c>
      <c r="I7" s="6">
        <v>1962954662</v>
      </c>
      <c r="J7" s="6">
        <v>1871666194</v>
      </c>
      <c r="K7" s="6">
        <v>1639971568</v>
      </c>
      <c r="L7" s="15">
        <v>1242540847</v>
      </c>
      <c r="M7" s="15">
        <v>843747464</v>
      </c>
      <c r="N7" s="15">
        <v>242751964</v>
      </c>
      <c r="O7" s="15">
        <v>21813628</v>
      </c>
      <c r="P7" s="15" t="s">
        <v>262</v>
      </c>
    </row>
    <row r="8" spans="1:16" ht="18.75" x14ac:dyDescent="0.4">
      <c r="A8" s="162" t="s">
        <v>88</v>
      </c>
      <c r="B8" s="16">
        <v>-4423764850</v>
      </c>
      <c r="C8" s="16">
        <v>-3743961387</v>
      </c>
      <c r="D8" s="16">
        <v>-2974596932</v>
      </c>
      <c r="E8" s="16">
        <v>-2642362945</v>
      </c>
      <c r="F8" s="170">
        <v>-1988884730</v>
      </c>
      <c r="G8" s="16">
        <v>-1708323147</v>
      </c>
      <c r="H8" s="16">
        <v>-1258673747</v>
      </c>
      <c r="I8" s="16">
        <v>-1267686937</v>
      </c>
      <c r="J8" s="16">
        <v>-1277979195</v>
      </c>
      <c r="K8" s="16">
        <v>-1002462253</v>
      </c>
      <c r="L8" s="16">
        <v>-850741485</v>
      </c>
      <c r="M8" s="16">
        <v>-696557696</v>
      </c>
      <c r="N8" s="16">
        <f>-208711935</f>
        <v>-208711935</v>
      </c>
      <c r="O8" s="16">
        <v>0</v>
      </c>
      <c r="P8" s="15" t="s">
        <v>263</v>
      </c>
    </row>
    <row r="9" spans="1:16" x14ac:dyDescent="0.25">
      <c r="A9" s="163" t="s">
        <v>114</v>
      </c>
      <c r="B9" s="38">
        <f t="shared" ref="B9:E9" si="0">SUM(B7:B8)</f>
        <v>7999644486</v>
      </c>
      <c r="C9" s="38">
        <f t="shared" si="0"/>
        <v>4529894700</v>
      </c>
      <c r="D9" s="38">
        <f t="shared" si="0"/>
        <v>2319756270</v>
      </c>
      <c r="E9" s="38">
        <f t="shared" si="0"/>
        <v>1212102302</v>
      </c>
      <c r="F9" s="171">
        <f t="shared" ref="F9:K9" si="1">SUM(F7:F8)</f>
        <v>2048217790</v>
      </c>
      <c r="G9" s="38">
        <f t="shared" si="1"/>
        <v>1956628226</v>
      </c>
      <c r="H9" s="38">
        <f t="shared" si="1"/>
        <v>1146202957</v>
      </c>
      <c r="I9" s="38">
        <f t="shared" si="1"/>
        <v>695267725</v>
      </c>
      <c r="J9" s="38">
        <f t="shared" si="1"/>
        <v>593686999</v>
      </c>
      <c r="K9" s="38">
        <f t="shared" si="1"/>
        <v>637509315</v>
      </c>
      <c r="L9" s="38">
        <f t="shared" ref="L9:O9" si="2">SUM(L7:L8)</f>
        <v>391799362</v>
      </c>
      <c r="M9" s="38">
        <f t="shared" si="2"/>
        <v>147189768</v>
      </c>
      <c r="N9" s="38">
        <f t="shared" si="2"/>
        <v>34040029</v>
      </c>
      <c r="O9" s="38">
        <f t="shared" si="2"/>
        <v>21813628</v>
      </c>
      <c r="P9" s="33" t="s">
        <v>264</v>
      </c>
    </row>
    <row r="10" spans="1:16" x14ac:dyDescent="0.25">
      <c r="A10" s="164"/>
      <c r="B10" s="164"/>
      <c r="C10" s="5"/>
      <c r="D10" s="5"/>
      <c r="E10" s="5"/>
      <c r="F10" s="172"/>
      <c r="G10" s="5"/>
      <c r="H10" s="5"/>
      <c r="I10" s="5"/>
      <c r="J10" s="5"/>
      <c r="K10" s="5"/>
      <c r="L10" s="5"/>
      <c r="M10" s="7"/>
      <c r="N10" s="7"/>
      <c r="O10" s="6"/>
      <c r="P10" s="7"/>
    </row>
    <row r="11" spans="1:16" x14ac:dyDescent="0.25">
      <c r="A11" s="161" t="s">
        <v>89</v>
      </c>
      <c r="B11" s="161">
        <v>3076340197</v>
      </c>
      <c r="C11" s="6">
        <v>2468602533</v>
      </c>
      <c r="D11" s="6">
        <v>875221535</v>
      </c>
      <c r="E11" s="6">
        <v>495169673</v>
      </c>
      <c r="F11" s="169">
        <v>500690549</v>
      </c>
      <c r="G11" s="6">
        <v>556217455</v>
      </c>
      <c r="H11" s="6">
        <v>369778771</v>
      </c>
      <c r="I11" s="6">
        <v>159579036</v>
      </c>
      <c r="J11" s="6">
        <v>50777729</v>
      </c>
      <c r="K11" s="15">
        <v>91689664</v>
      </c>
      <c r="L11" s="15">
        <v>101503227</v>
      </c>
      <c r="M11" s="15">
        <v>90442840</v>
      </c>
      <c r="N11" s="15">
        <v>12259163</v>
      </c>
      <c r="O11" s="15">
        <v>0</v>
      </c>
      <c r="P11" s="15" t="s">
        <v>265</v>
      </c>
    </row>
    <row r="12" spans="1:16" ht="18.75" x14ac:dyDescent="0.4">
      <c r="A12" s="162" t="s">
        <v>90</v>
      </c>
      <c r="B12" s="16">
        <v>-92419296</v>
      </c>
      <c r="C12" s="16">
        <v>-264068617</v>
      </c>
      <c r="D12" s="16">
        <v>-1204556</v>
      </c>
      <c r="E12" s="16">
        <v>-2298350</v>
      </c>
      <c r="F12" s="170">
        <v>-5162237</v>
      </c>
      <c r="G12" s="16">
        <v>-8416957</v>
      </c>
      <c r="H12" s="16">
        <v>-2640608</v>
      </c>
      <c r="I12" s="16">
        <v>-3633962</v>
      </c>
      <c r="J12" s="16">
        <v>-4436601</v>
      </c>
      <c r="K12" s="16">
        <v>-720467</v>
      </c>
      <c r="L12" s="16">
        <v>-1963930</v>
      </c>
      <c r="M12" s="16">
        <v>-4587449</v>
      </c>
      <c r="N12" s="16">
        <f>-1209387</f>
        <v>-1209387</v>
      </c>
      <c r="O12" s="16">
        <v>0</v>
      </c>
      <c r="P12" s="70" t="s">
        <v>266</v>
      </c>
    </row>
    <row r="13" spans="1:16" x14ac:dyDescent="0.25">
      <c r="A13" s="163" t="s">
        <v>115</v>
      </c>
      <c r="B13" s="38">
        <f t="shared" ref="B13:C13" si="3">SUM(B11:B12)</f>
        <v>2983920901</v>
      </c>
      <c r="C13" s="38">
        <f t="shared" si="3"/>
        <v>2204533916</v>
      </c>
      <c r="D13" s="38">
        <f t="shared" ref="D13:I13" si="4">SUM(D11:D12)</f>
        <v>874016979</v>
      </c>
      <c r="E13" s="38">
        <f t="shared" si="4"/>
        <v>492871323</v>
      </c>
      <c r="F13" s="171">
        <f t="shared" si="4"/>
        <v>495528312</v>
      </c>
      <c r="G13" s="38">
        <f t="shared" si="4"/>
        <v>547800498</v>
      </c>
      <c r="H13" s="38">
        <f t="shared" si="4"/>
        <v>367138163</v>
      </c>
      <c r="I13" s="38">
        <f t="shared" si="4"/>
        <v>155945074</v>
      </c>
      <c r="J13" s="38">
        <f t="shared" ref="J13:O13" si="5">SUM(J11:J12)</f>
        <v>46341128</v>
      </c>
      <c r="K13" s="38">
        <f t="shared" si="5"/>
        <v>90969197</v>
      </c>
      <c r="L13" s="38">
        <f t="shared" si="5"/>
        <v>99539297</v>
      </c>
      <c r="M13" s="38">
        <f t="shared" si="5"/>
        <v>85855391</v>
      </c>
      <c r="N13" s="38">
        <f t="shared" si="5"/>
        <v>11049776</v>
      </c>
      <c r="O13" s="38">
        <f t="shared" si="5"/>
        <v>0</v>
      </c>
      <c r="P13" s="33" t="s">
        <v>267</v>
      </c>
    </row>
    <row r="14" spans="1:16" ht="21" x14ac:dyDescent="0.55000000000000004">
      <c r="A14" s="164"/>
      <c r="B14" s="164"/>
      <c r="C14" s="5"/>
      <c r="D14" s="5"/>
      <c r="E14" s="5"/>
      <c r="F14" s="172"/>
      <c r="G14" s="5"/>
      <c r="H14" s="5"/>
      <c r="I14" s="5"/>
      <c r="J14" s="5"/>
      <c r="K14" s="22"/>
      <c r="L14" s="22"/>
      <c r="M14" s="22"/>
      <c r="N14" s="22"/>
      <c r="O14" s="22"/>
      <c r="P14" s="15"/>
    </row>
    <row r="15" spans="1:16" x14ac:dyDescent="0.25">
      <c r="A15" s="163" t="s">
        <v>116</v>
      </c>
      <c r="B15" s="38">
        <f t="shared" ref="B15:D15" si="6">SUM(B13+B9)</f>
        <v>10983565387</v>
      </c>
      <c r="C15" s="38">
        <f t="shared" si="6"/>
        <v>6734428616</v>
      </c>
      <c r="D15" s="38">
        <f t="shared" si="6"/>
        <v>3193773249</v>
      </c>
      <c r="E15" s="38">
        <f>SUM(E13+E9)</f>
        <v>1704973625</v>
      </c>
      <c r="F15" s="171">
        <f>SUM(F13+F9)</f>
        <v>2543746102</v>
      </c>
      <c r="G15" s="38">
        <f>SUM(G13+G9)</f>
        <v>2504428724</v>
      </c>
      <c r="H15" s="38">
        <f>SUM(H13+H9)</f>
        <v>1513341120</v>
      </c>
      <c r="I15" s="38">
        <f>I13+I9</f>
        <v>851212799</v>
      </c>
      <c r="J15" s="38">
        <f t="shared" ref="J15:O15" si="7">SUM(J13,J9)</f>
        <v>640028127</v>
      </c>
      <c r="K15" s="38">
        <f t="shared" si="7"/>
        <v>728478512</v>
      </c>
      <c r="L15" s="38">
        <f t="shared" si="7"/>
        <v>491338659</v>
      </c>
      <c r="M15" s="38">
        <f t="shared" si="7"/>
        <v>233045159</v>
      </c>
      <c r="N15" s="38">
        <f t="shared" si="7"/>
        <v>45089805</v>
      </c>
      <c r="O15" s="38">
        <f t="shared" si="7"/>
        <v>21813628</v>
      </c>
      <c r="P15" s="33" t="s">
        <v>268</v>
      </c>
    </row>
    <row r="16" spans="1:16" x14ac:dyDescent="0.25">
      <c r="A16" s="164"/>
      <c r="B16" s="164"/>
      <c r="C16" s="5"/>
      <c r="D16" s="5"/>
      <c r="E16" s="5"/>
      <c r="F16" s="172"/>
      <c r="G16" s="5"/>
      <c r="H16" s="5"/>
      <c r="I16" s="5"/>
      <c r="J16" s="5"/>
      <c r="K16" s="5"/>
      <c r="L16" s="5"/>
      <c r="M16" s="7"/>
      <c r="N16" s="7"/>
      <c r="O16" s="6"/>
      <c r="P16" s="6"/>
    </row>
    <row r="17" spans="1:16" x14ac:dyDescent="0.25">
      <c r="A17" s="161" t="s">
        <v>91</v>
      </c>
      <c r="B17" s="161">
        <v>12123651849</v>
      </c>
      <c r="C17" s="6">
        <v>1108857321</v>
      </c>
      <c r="D17" s="6">
        <v>352373463</v>
      </c>
      <c r="E17" s="6">
        <v>178404106</v>
      </c>
      <c r="F17" s="169">
        <v>88776594</v>
      </c>
      <c r="G17" s="6">
        <v>218800704</v>
      </c>
      <c r="H17" s="6">
        <v>367578642</v>
      </c>
      <c r="I17" s="6">
        <v>152825431</v>
      </c>
      <c r="J17" s="6">
        <v>81779780</v>
      </c>
      <c r="K17" s="6">
        <v>13202517</v>
      </c>
      <c r="L17" s="15">
        <v>13690988</v>
      </c>
      <c r="M17" s="15">
        <v>8103005</v>
      </c>
      <c r="N17" s="15">
        <v>1558651</v>
      </c>
      <c r="O17" s="15">
        <f>-1004446</f>
        <v>-1004446</v>
      </c>
      <c r="P17" s="15" t="s">
        <v>269</v>
      </c>
    </row>
    <row r="18" spans="1:16" ht="19.5" customHeight="1" x14ac:dyDescent="0.25">
      <c r="A18" s="161" t="s">
        <v>92</v>
      </c>
      <c r="B18" s="161">
        <v>62800000000</v>
      </c>
      <c r="C18" s="17">
        <v>48293436700</v>
      </c>
      <c r="D18" s="17">
        <v>0</v>
      </c>
      <c r="E18" s="17">
        <v>0</v>
      </c>
      <c r="F18" s="169">
        <v>-4795773842</v>
      </c>
      <c r="G18" s="6">
        <v>10512176220</v>
      </c>
      <c r="H18" s="6">
        <v>8064684810</v>
      </c>
      <c r="I18" s="6">
        <v>3166213050</v>
      </c>
      <c r="J18" s="6">
        <v>3844230390</v>
      </c>
      <c r="K18" s="15">
        <v>1260670320</v>
      </c>
      <c r="L18" s="15">
        <v>501697280</v>
      </c>
      <c r="M18" s="15">
        <v>16765000</v>
      </c>
      <c r="N18" s="15">
        <f>-9800000</f>
        <v>-9800000</v>
      </c>
      <c r="O18" s="15">
        <f>-39431567</f>
        <v>-39431567</v>
      </c>
      <c r="P18" s="68" t="s">
        <v>270</v>
      </c>
    </row>
    <row r="19" spans="1:16" x14ac:dyDescent="0.25">
      <c r="A19" s="159" t="s">
        <v>343</v>
      </c>
      <c r="B19" s="159">
        <v>0</v>
      </c>
      <c r="C19" s="17">
        <v>10866912</v>
      </c>
      <c r="D19" s="17">
        <v>0</v>
      </c>
      <c r="E19" s="17">
        <v>0</v>
      </c>
      <c r="F19" s="173">
        <v>4539252</v>
      </c>
      <c r="G19" s="17" t="s">
        <v>63</v>
      </c>
      <c r="H19" s="17" t="s">
        <v>63</v>
      </c>
      <c r="I19" s="15">
        <v>262679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68" t="s">
        <v>344</v>
      </c>
    </row>
    <row r="20" spans="1:16" x14ac:dyDescent="0.25">
      <c r="A20" s="159" t="s">
        <v>93</v>
      </c>
      <c r="B20" s="159">
        <v>0</v>
      </c>
      <c r="C20" s="17">
        <v>0</v>
      </c>
      <c r="D20" s="17">
        <v>0</v>
      </c>
      <c r="E20" s="17">
        <v>49777710</v>
      </c>
      <c r="F20" s="173" t="s">
        <v>63</v>
      </c>
      <c r="G20" s="17" t="s">
        <v>63</v>
      </c>
      <c r="H20" s="17" t="s">
        <v>63</v>
      </c>
      <c r="I20" s="17" t="s">
        <v>63</v>
      </c>
      <c r="J20" s="17" t="s">
        <v>63</v>
      </c>
      <c r="K20" s="15">
        <v>0</v>
      </c>
      <c r="L20" s="15">
        <v>0</v>
      </c>
      <c r="M20" s="15">
        <v>30562477</v>
      </c>
      <c r="N20" s="15">
        <v>37078720</v>
      </c>
      <c r="O20" s="15">
        <v>0</v>
      </c>
      <c r="P20" s="69" t="s">
        <v>271</v>
      </c>
    </row>
    <row r="21" spans="1:16" ht="18.75" x14ac:dyDescent="0.4">
      <c r="A21" s="159" t="s">
        <v>366</v>
      </c>
      <c r="B21" s="188">
        <v>0</v>
      </c>
      <c r="C21" s="188">
        <v>-9382684</v>
      </c>
      <c r="D21" s="188">
        <v>-1513701</v>
      </c>
      <c r="E21" s="188">
        <v>-19103074</v>
      </c>
      <c r="F21" s="189">
        <v>0</v>
      </c>
      <c r="G21" s="188">
        <v>0</v>
      </c>
      <c r="H21" s="188">
        <v>0</v>
      </c>
      <c r="I21" s="188">
        <v>0</v>
      </c>
      <c r="J21" s="188">
        <v>0</v>
      </c>
      <c r="K21" s="190">
        <v>0</v>
      </c>
      <c r="L21" s="190">
        <v>0</v>
      </c>
      <c r="M21" s="190">
        <v>0</v>
      </c>
      <c r="N21" s="190">
        <v>0</v>
      </c>
      <c r="O21" s="190">
        <v>0</v>
      </c>
      <c r="P21" s="69" t="s">
        <v>367</v>
      </c>
    </row>
    <row r="22" spans="1:16" x14ac:dyDescent="0.25">
      <c r="A22" s="163" t="s">
        <v>350</v>
      </c>
      <c r="B22" s="186">
        <f t="shared" ref="B22:D22" si="8">SUM(B15:B21)</f>
        <v>85907217236</v>
      </c>
      <c r="C22" s="186">
        <f t="shared" si="8"/>
        <v>56138206865</v>
      </c>
      <c r="D22" s="186">
        <f t="shared" si="8"/>
        <v>3544633011</v>
      </c>
      <c r="E22" s="186">
        <f>SUM(E15:E21)</f>
        <v>1914052367</v>
      </c>
      <c r="F22" s="187">
        <f>SUM(F18+F17)+F15</f>
        <v>-2163251146</v>
      </c>
      <c r="G22" s="186">
        <f>SUM(G18+G17)+G15</f>
        <v>13235405648</v>
      </c>
      <c r="H22" s="186">
        <f>SUM(H18+H17)+H15</f>
        <v>9945604572</v>
      </c>
      <c r="I22" s="186">
        <f>SUM(I15:I20)</f>
        <v>4170513959</v>
      </c>
      <c r="J22" s="186">
        <f>SUM(J15:J20)</f>
        <v>4566038297</v>
      </c>
      <c r="K22" s="186">
        <f>SUM(K15:K20)</f>
        <v>2002351349</v>
      </c>
      <c r="L22" s="186">
        <f>SUM(L15:L20)</f>
        <v>1006726927</v>
      </c>
      <c r="M22" s="186">
        <f t="shared" ref="M22:O22" si="9">SUM(M15:M20)</f>
        <v>288475641</v>
      </c>
      <c r="N22" s="186">
        <f t="shared" si="9"/>
        <v>73927176</v>
      </c>
      <c r="O22" s="186">
        <f t="shared" si="9"/>
        <v>-18622385</v>
      </c>
      <c r="P22" s="33" t="s">
        <v>272</v>
      </c>
    </row>
    <row r="23" spans="1:16" x14ac:dyDescent="0.25">
      <c r="A23" s="164"/>
      <c r="B23" s="164"/>
      <c r="C23" s="5"/>
      <c r="D23" s="5"/>
      <c r="E23" s="5"/>
      <c r="F23" s="172"/>
      <c r="G23" s="5"/>
      <c r="H23" s="5"/>
      <c r="I23" s="5"/>
      <c r="J23" s="5"/>
      <c r="K23" s="5"/>
      <c r="L23" s="5"/>
      <c r="M23" s="7"/>
      <c r="N23" s="7"/>
      <c r="O23" s="6"/>
      <c r="P23" s="6"/>
    </row>
    <row r="24" spans="1:16" x14ac:dyDescent="0.25">
      <c r="A24" s="159" t="s">
        <v>10</v>
      </c>
      <c r="B24" s="159">
        <v>-5991656438</v>
      </c>
      <c r="C24" s="17">
        <v>-2860217817</v>
      </c>
      <c r="D24" s="17">
        <v>-1658081219</v>
      </c>
      <c r="E24" s="17">
        <v>-1508466188</v>
      </c>
      <c r="F24" s="173">
        <v>-1630682072</v>
      </c>
      <c r="G24" s="17">
        <v>-1604709811</v>
      </c>
      <c r="H24" s="17">
        <v>-880091299</v>
      </c>
      <c r="I24" s="17">
        <v>-534842620</v>
      </c>
      <c r="J24" s="17">
        <v>-474980562</v>
      </c>
      <c r="K24" s="17">
        <v>-287511842</v>
      </c>
      <c r="L24" s="17">
        <v>-258778741</v>
      </c>
      <c r="M24" s="17">
        <v>-164635373</v>
      </c>
      <c r="N24" s="17">
        <f>-148776758</f>
        <v>-148776758</v>
      </c>
      <c r="O24" s="17">
        <f>-28747987</f>
        <v>-28747987</v>
      </c>
      <c r="P24" s="15" t="s">
        <v>273</v>
      </c>
    </row>
    <row r="25" spans="1:16" x14ac:dyDescent="0.25">
      <c r="A25" s="159" t="s">
        <v>95</v>
      </c>
      <c r="B25" s="159">
        <v>-182351055</v>
      </c>
      <c r="C25" s="17">
        <v>-208733006</v>
      </c>
      <c r="D25" s="17">
        <v>-149965673</v>
      </c>
      <c r="E25" s="17">
        <v>-74148943</v>
      </c>
      <c r="F25" s="173">
        <v>-53265407</v>
      </c>
      <c r="G25" s="17">
        <v>-45275663</v>
      </c>
      <c r="H25" s="17">
        <v>-56759884</v>
      </c>
      <c r="I25" s="17">
        <v>-52014113</v>
      </c>
      <c r="J25" s="17">
        <v>-50122389</v>
      </c>
      <c r="K25" s="17">
        <v>-49861599</v>
      </c>
      <c r="L25" s="17">
        <v>-43217022</v>
      </c>
      <c r="M25" s="17">
        <v>-24587743</v>
      </c>
      <c r="N25" s="17">
        <f>-19592393</f>
        <v>-19592393</v>
      </c>
      <c r="O25" s="17">
        <v>0</v>
      </c>
      <c r="P25" s="15" t="s">
        <v>274</v>
      </c>
    </row>
    <row r="26" spans="1:16" x14ac:dyDescent="0.25">
      <c r="A26" s="159" t="s">
        <v>356</v>
      </c>
      <c r="B26" s="159">
        <v>-158384029</v>
      </c>
      <c r="C26" s="17">
        <v>-158406973</v>
      </c>
      <c r="D26" s="17">
        <v>-57383118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5" t="s">
        <v>357</v>
      </c>
    </row>
    <row r="27" spans="1:16" x14ac:dyDescent="0.25">
      <c r="A27" s="159" t="s">
        <v>94</v>
      </c>
      <c r="B27" s="159">
        <v>-30449164</v>
      </c>
      <c r="C27" s="17">
        <v>-9197380</v>
      </c>
      <c r="D27" s="17">
        <v>-4502733</v>
      </c>
      <c r="E27" s="17">
        <v>-2130889</v>
      </c>
      <c r="F27" s="173">
        <v>-2380250</v>
      </c>
      <c r="G27" s="17">
        <v>-1531333</v>
      </c>
      <c r="H27" s="17">
        <v>-1841802</v>
      </c>
      <c r="I27" s="17">
        <v>-1996011</v>
      </c>
      <c r="J27" s="17">
        <v>-2334033</v>
      </c>
      <c r="K27" s="17">
        <v>-2550437</v>
      </c>
      <c r="L27" s="17">
        <v>-7923169</v>
      </c>
      <c r="M27" s="17">
        <v>-7407313</v>
      </c>
      <c r="N27" s="17">
        <f>-6803051</f>
        <v>-6803051</v>
      </c>
      <c r="O27" s="17">
        <v>0</v>
      </c>
      <c r="P27" s="15" t="s">
        <v>275</v>
      </c>
    </row>
    <row r="28" spans="1:16" x14ac:dyDescent="0.25">
      <c r="A28" s="159" t="s">
        <v>11</v>
      </c>
      <c r="B28" s="159">
        <v>15000000</v>
      </c>
      <c r="C28" s="17">
        <v>-22391000</v>
      </c>
      <c r="D28" s="17">
        <v>-66385091</v>
      </c>
      <c r="E28" s="17">
        <v>-2853360</v>
      </c>
      <c r="F28" s="173">
        <v>710440435</v>
      </c>
      <c r="G28" s="17">
        <v>-634580627</v>
      </c>
      <c r="H28" s="17">
        <v>-1075066088</v>
      </c>
      <c r="I28" s="17">
        <v>-11021570</v>
      </c>
      <c r="J28" s="17">
        <v>-3661265</v>
      </c>
      <c r="K28" s="17">
        <v>-1487293</v>
      </c>
      <c r="L28" s="17">
        <v>-87194</v>
      </c>
      <c r="M28" s="17">
        <v>162652</v>
      </c>
      <c r="N28" s="17">
        <f>-229879</f>
        <v>-229879</v>
      </c>
      <c r="O28" s="17">
        <v>0</v>
      </c>
      <c r="P28" s="15" t="s">
        <v>276</v>
      </c>
    </row>
    <row r="29" spans="1:16" x14ac:dyDescent="0.25">
      <c r="A29" s="159" t="s">
        <v>364</v>
      </c>
      <c r="B29" s="159">
        <v>-24455289732</v>
      </c>
      <c r="C29" s="17">
        <v>-2986398103</v>
      </c>
      <c r="D29" s="17">
        <v>-359664128</v>
      </c>
      <c r="E29" s="17">
        <v>367310031</v>
      </c>
      <c r="F29" s="173">
        <v>-669332849</v>
      </c>
      <c r="G29" s="17">
        <v>1150989204</v>
      </c>
      <c r="H29" s="17">
        <v>-1092115502</v>
      </c>
      <c r="I29" s="17">
        <v>-1514952751</v>
      </c>
      <c r="J29" s="17">
        <v>-3784318331</v>
      </c>
      <c r="K29" s="17">
        <v>-1260132809</v>
      </c>
      <c r="L29" s="17">
        <v>-410053753</v>
      </c>
      <c r="M29" s="17">
        <v>-3156052</v>
      </c>
      <c r="N29" s="17" t="s">
        <v>63</v>
      </c>
      <c r="O29" s="17">
        <v>0</v>
      </c>
      <c r="P29" s="15" t="s">
        <v>278</v>
      </c>
    </row>
    <row r="30" spans="1:16" x14ac:dyDescent="0.25">
      <c r="A30" s="159" t="s">
        <v>12</v>
      </c>
      <c r="B30" s="159">
        <v>-2306719191</v>
      </c>
      <c r="C30" s="17">
        <v>-886456513</v>
      </c>
      <c r="D30" s="17">
        <v>-584059926</v>
      </c>
      <c r="E30" s="17">
        <v>-615287013</v>
      </c>
      <c r="F30" s="173">
        <v>-605428480</v>
      </c>
      <c r="G30" s="17">
        <v>-454050578</v>
      </c>
      <c r="H30" s="17">
        <v>-269950000</v>
      </c>
      <c r="I30" s="17">
        <v>-188501845</v>
      </c>
      <c r="J30" s="17">
        <v>-175215241</v>
      </c>
      <c r="K30" s="17">
        <v>-334805599</v>
      </c>
      <c r="L30" s="17">
        <v>-125232836</v>
      </c>
      <c r="M30" s="17">
        <v>-85923781</v>
      </c>
      <c r="N30" s="17">
        <f>-68228049</f>
        <v>-68228049</v>
      </c>
      <c r="O30" s="17">
        <f>-68656079</f>
        <v>-68656079</v>
      </c>
      <c r="P30" s="15" t="s">
        <v>277</v>
      </c>
    </row>
    <row r="31" spans="1:16" x14ac:dyDescent="0.25">
      <c r="A31" s="159" t="s">
        <v>104</v>
      </c>
      <c r="B31" s="192">
        <v>0</v>
      </c>
      <c r="C31" s="173" t="s">
        <v>63</v>
      </c>
      <c r="D31" s="17">
        <v>-219631</v>
      </c>
      <c r="E31" s="17">
        <v>-1268</v>
      </c>
      <c r="F31" s="173">
        <v>0</v>
      </c>
      <c r="G31" s="17">
        <v>-10889</v>
      </c>
      <c r="H31" s="17" t="s">
        <v>63</v>
      </c>
      <c r="I31" s="17" t="s">
        <v>63</v>
      </c>
      <c r="J31" s="17" t="s">
        <v>63</v>
      </c>
      <c r="K31" s="17">
        <v>-1015735</v>
      </c>
      <c r="L31" s="17">
        <v>-37833</v>
      </c>
      <c r="M31" s="17">
        <v>0</v>
      </c>
      <c r="N31" s="17">
        <v>0</v>
      </c>
      <c r="O31" s="17">
        <v>0</v>
      </c>
      <c r="P31" s="15" t="s">
        <v>279</v>
      </c>
    </row>
    <row r="32" spans="1:16" s="2" customFormat="1" x14ac:dyDescent="0.25">
      <c r="A32" s="163" t="s">
        <v>13</v>
      </c>
      <c r="B32" s="38">
        <f t="shared" ref="B32:O32" si="10">SUM(B24:B31)</f>
        <v>-33109849609</v>
      </c>
      <c r="C32" s="38">
        <f t="shared" si="10"/>
        <v>-7131800792</v>
      </c>
      <c r="D32" s="38">
        <f t="shared" si="10"/>
        <v>-2880261519</v>
      </c>
      <c r="E32" s="38">
        <f t="shared" si="10"/>
        <v>-1835577630</v>
      </c>
      <c r="F32" s="38">
        <f t="shared" si="10"/>
        <v>-2250648623</v>
      </c>
      <c r="G32" s="38">
        <f t="shared" si="10"/>
        <v>-1589169697</v>
      </c>
      <c r="H32" s="38">
        <f t="shared" si="10"/>
        <v>-3375824575</v>
      </c>
      <c r="I32" s="38">
        <f t="shared" si="10"/>
        <v>-2303328910</v>
      </c>
      <c r="J32" s="38">
        <f t="shared" si="10"/>
        <v>-4490631821</v>
      </c>
      <c r="K32" s="38">
        <f t="shared" si="10"/>
        <v>-1937365314</v>
      </c>
      <c r="L32" s="38">
        <f t="shared" si="10"/>
        <v>-845330548</v>
      </c>
      <c r="M32" s="38">
        <f t="shared" si="10"/>
        <v>-285547610</v>
      </c>
      <c r="N32" s="38">
        <f t="shared" si="10"/>
        <v>-243630130</v>
      </c>
      <c r="O32" s="38">
        <f t="shared" si="10"/>
        <v>-97404066</v>
      </c>
      <c r="P32" s="33" t="s">
        <v>365</v>
      </c>
    </row>
    <row r="33" spans="1:16" ht="20.25" customHeight="1" x14ac:dyDescent="0.4">
      <c r="A33" s="159" t="s">
        <v>105</v>
      </c>
      <c r="B33" s="34">
        <v>0</v>
      </c>
      <c r="C33" s="34">
        <v>9917631</v>
      </c>
      <c r="D33" s="34">
        <v>0</v>
      </c>
      <c r="E33" s="34">
        <v>0</v>
      </c>
      <c r="F33" s="156">
        <v>4539252</v>
      </c>
      <c r="G33" s="34">
        <v>0</v>
      </c>
      <c r="H33" s="34">
        <v>0</v>
      </c>
      <c r="I33" s="34">
        <v>0</v>
      </c>
      <c r="J33" s="34">
        <v>0</v>
      </c>
      <c r="K33" s="16">
        <v>2102958</v>
      </c>
      <c r="L33" s="16">
        <v>2750</v>
      </c>
      <c r="M33" s="34">
        <v>0</v>
      </c>
      <c r="N33" s="34">
        <v>0</v>
      </c>
      <c r="O33" s="34">
        <v>0</v>
      </c>
      <c r="P33" s="15" t="s">
        <v>280</v>
      </c>
    </row>
    <row r="34" spans="1:16" s="2" customFormat="1" x14ac:dyDescent="0.25">
      <c r="A34" s="163" t="s">
        <v>96</v>
      </c>
      <c r="B34" s="38">
        <f t="shared" ref="B34:O34" si="11">B22+B32+B33</f>
        <v>52797367627</v>
      </c>
      <c r="C34" s="38">
        <f t="shared" si="11"/>
        <v>49016323704</v>
      </c>
      <c r="D34" s="38">
        <f t="shared" si="11"/>
        <v>664371492</v>
      </c>
      <c r="E34" s="38">
        <f t="shared" si="11"/>
        <v>78474737</v>
      </c>
      <c r="F34" s="38">
        <f t="shared" si="11"/>
        <v>-4409360517</v>
      </c>
      <c r="G34" s="38">
        <f t="shared" si="11"/>
        <v>11646235951</v>
      </c>
      <c r="H34" s="38">
        <f t="shared" si="11"/>
        <v>6569779997</v>
      </c>
      <c r="I34" s="38">
        <f>I22+I32+I33</f>
        <v>1867185049</v>
      </c>
      <c r="J34" s="38">
        <f t="shared" si="11"/>
        <v>75406476</v>
      </c>
      <c r="K34" s="38">
        <f t="shared" si="11"/>
        <v>67088993</v>
      </c>
      <c r="L34" s="38">
        <f t="shared" si="11"/>
        <v>161399129</v>
      </c>
      <c r="M34" s="38">
        <f t="shared" si="11"/>
        <v>2928031</v>
      </c>
      <c r="N34" s="38">
        <f t="shared" si="11"/>
        <v>-169702954</v>
      </c>
      <c r="O34" s="38">
        <f t="shared" si="11"/>
        <v>-116026451</v>
      </c>
      <c r="P34" s="33" t="s">
        <v>281</v>
      </c>
    </row>
    <row r="35" spans="1:16" ht="18.75" x14ac:dyDescent="0.4">
      <c r="A35" s="162" t="s">
        <v>80</v>
      </c>
      <c r="B35" s="15">
        <v>0</v>
      </c>
      <c r="C35" s="15">
        <v>0</v>
      </c>
      <c r="D35" s="15">
        <v>-131997819</v>
      </c>
      <c r="E35" s="15">
        <v>-34650561</v>
      </c>
      <c r="F35" s="170">
        <v>-262384153</v>
      </c>
      <c r="G35" s="16">
        <v>-253486660</v>
      </c>
      <c r="H35" s="16">
        <v>-4657658</v>
      </c>
      <c r="I35" s="16">
        <v>485967530</v>
      </c>
      <c r="J35" s="16">
        <v>123176801</v>
      </c>
      <c r="K35" s="16">
        <v>-10334685</v>
      </c>
      <c r="L35" s="16">
        <v>-11026006</v>
      </c>
      <c r="M35" s="16">
        <v>2301501</v>
      </c>
      <c r="N35" s="16">
        <v>39708045</v>
      </c>
      <c r="O35" s="16">
        <v>19148721</v>
      </c>
      <c r="P35" s="15" t="s">
        <v>282</v>
      </c>
    </row>
    <row r="36" spans="1:16" ht="18.75" x14ac:dyDescent="0.4">
      <c r="A36" s="183" t="s">
        <v>360</v>
      </c>
      <c r="B36" s="16">
        <v>-337299830</v>
      </c>
      <c r="C36" s="16">
        <v>-175407201</v>
      </c>
      <c r="D36" s="16">
        <v>-107613817</v>
      </c>
      <c r="E36" s="16">
        <v>0</v>
      </c>
      <c r="F36" s="185"/>
      <c r="G36" s="184"/>
      <c r="H36" s="184"/>
      <c r="I36" s="184"/>
      <c r="J36" s="184"/>
      <c r="K36" s="184"/>
      <c r="L36" s="184"/>
      <c r="M36" s="16"/>
      <c r="N36" s="16"/>
      <c r="O36" s="16"/>
      <c r="P36" s="15" t="s">
        <v>361</v>
      </c>
    </row>
    <row r="37" spans="1:16" x14ac:dyDescent="0.25">
      <c r="A37" s="165" t="s">
        <v>68</v>
      </c>
      <c r="B37" s="39">
        <f t="shared" ref="B37:C37" si="12">SUM(B34+B35+B36)</f>
        <v>52460067797</v>
      </c>
      <c r="C37" s="39">
        <f t="shared" si="12"/>
        <v>48840916503</v>
      </c>
      <c r="D37" s="39">
        <f>SUM(D34+D35+D36)</f>
        <v>424759856</v>
      </c>
      <c r="E37" s="39">
        <f t="shared" ref="E37" si="13">SUM(E34+E35+E36)</f>
        <v>43824176</v>
      </c>
      <c r="F37" s="174">
        <f>SUM(F34+F35)</f>
        <v>-4671744670</v>
      </c>
      <c r="G37" s="39">
        <f>SUM(G34+G35)</f>
        <v>11392749291</v>
      </c>
      <c r="H37" s="39">
        <f>SUM(H34+H35)</f>
        <v>6565122339</v>
      </c>
      <c r="I37" s="39">
        <f>SUM(I34:I35)</f>
        <v>2353152579</v>
      </c>
      <c r="J37" s="39">
        <f t="shared" ref="J37:O37" si="14">SUM(J34:J35)</f>
        <v>198583277</v>
      </c>
      <c r="K37" s="39">
        <f t="shared" si="14"/>
        <v>56754308</v>
      </c>
      <c r="L37" s="39">
        <f t="shared" si="14"/>
        <v>150373123</v>
      </c>
      <c r="M37" s="38">
        <f t="shared" si="14"/>
        <v>5229532</v>
      </c>
      <c r="N37" s="38">
        <f t="shared" si="14"/>
        <v>-129994909</v>
      </c>
      <c r="O37" s="38">
        <f t="shared" si="14"/>
        <v>-96877730</v>
      </c>
      <c r="P37" s="33" t="s">
        <v>283</v>
      </c>
    </row>
    <row r="38" spans="1:16" x14ac:dyDescent="0.25">
      <c r="C38" s="176"/>
      <c r="D38" s="178"/>
      <c r="E38" s="176"/>
      <c r="L38" s="30"/>
      <c r="M38" s="30"/>
      <c r="N38" s="30"/>
      <c r="O38" s="30"/>
      <c r="P38" s="5"/>
    </row>
    <row r="39" spans="1:16" x14ac:dyDescent="0.25">
      <c r="A39" s="166" t="s">
        <v>336</v>
      </c>
      <c r="B39" s="177">
        <f>B37/'نسب مالية'!B30</f>
        <v>999.23938660952376</v>
      </c>
      <c r="C39" s="177">
        <f>C37/'نسب مالية'!C30</f>
        <v>930.3031714857143</v>
      </c>
      <c r="D39" s="167">
        <f>D37/'نسب مالية'!D30</f>
        <v>8.0906639238095241</v>
      </c>
      <c r="E39" s="177">
        <f>E37/'نسب مالية'!E30</f>
        <v>0.83474620952380951</v>
      </c>
      <c r="F39" s="175">
        <f>F37/'نسب مالية'!F30</f>
        <v>-88.985612761904761</v>
      </c>
      <c r="G39" s="40">
        <v>253.42</v>
      </c>
      <c r="H39" s="40">
        <v>148.06</v>
      </c>
      <c r="I39" s="40">
        <v>54.91</v>
      </c>
      <c r="J39" s="40">
        <v>4.79</v>
      </c>
      <c r="K39" s="40">
        <v>1.38</v>
      </c>
      <c r="L39" s="40">
        <v>8.2200000000000006</v>
      </c>
      <c r="M39" s="41">
        <v>1.49</v>
      </c>
      <c r="N39" s="41">
        <f>-37.14</f>
        <v>-37.14</v>
      </c>
      <c r="O39" s="41">
        <f>-60.4</f>
        <v>-60.4</v>
      </c>
      <c r="P39" s="71" t="s">
        <v>284</v>
      </c>
    </row>
    <row r="41" spans="1:16" x14ac:dyDescent="0.25">
      <c r="A41" s="2" t="s">
        <v>118</v>
      </c>
    </row>
    <row r="42" spans="1:16" x14ac:dyDescent="0.25">
      <c r="O42" s="114" t="s">
        <v>332</v>
      </c>
    </row>
    <row r="43" spans="1:16" x14ac:dyDescent="0.25">
      <c r="K43" s="223" t="s">
        <v>333</v>
      </c>
      <c r="L43" s="223"/>
      <c r="M43" s="223"/>
      <c r="N43" s="223"/>
    </row>
    <row r="44" spans="1:16" x14ac:dyDescent="0.25">
      <c r="A44"/>
      <c r="B44"/>
      <c r="C44"/>
      <c r="D44"/>
      <c r="E44"/>
      <c r="F44"/>
      <c r="G44"/>
      <c r="H44"/>
      <c r="I44"/>
      <c r="J44"/>
    </row>
    <row r="45" spans="1:16" x14ac:dyDescent="0.25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</row>
  </sheetData>
  <mergeCells count="2">
    <mergeCell ref="K43:N43"/>
    <mergeCell ref="C4:E4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P18"/>
  <sheetViews>
    <sheetView rightToLeft="1" workbookViewId="0">
      <selection activeCell="A18" sqref="A18"/>
    </sheetView>
  </sheetViews>
  <sheetFormatPr defaultColWidth="9" defaultRowHeight="16.5" x14ac:dyDescent="0.25"/>
  <cols>
    <col min="1" max="1" width="61.7109375" style="1" bestFit="1" customWidth="1"/>
    <col min="2" max="2" width="24.28515625" style="1" bestFit="1" customWidth="1"/>
    <col min="3" max="3" width="20.85546875" style="1" bestFit="1" customWidth="1"/>
    <col min="4" max="5" width="20.42578125" style="1" hidden="1" customWidth="1"/>
    <col min="6" max="10" width="19.5703125" style="1" hidden="1" customWidth="1"/>
    <col min="11" max="11" width="18.28515625" style="1" hidden="1" customWidth="1"/>
    <col min="12" max="12" width="19.140625" style="1" hidden="1" customWidth="1"/>
    <col min="13" max="15" width="18.28515625" style="1" hidden="1" customWidth="1"/>
    <col min="16" max="16" width="90.140625" style="1" bestFit="1" customWidth="1"/>
    <col min="17" max="16384" width="9" style="1"/>
  </cols>
  <sheetData>
    <row r="2" spans="1:16" x14ac:dyDescent="0.25">
      <c r="A2" s="143" t="s">
        <v>65</v>
      </c>
      <c r="B2" s="14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" x14ac:dyDescent="0.25">
      <c r="A3" s="82" t="s">
        <v>100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7" t="s">
        <v>338</v>
      </c>
    </row>
    <row r="4" spans="1:16" ht="18" x14ac:dyDescent="0.25">
      <c r="C4" s="222" t="s">
        <v>351</v>
      </c>
      <c r="D4" s="222"/>
      <c r="E4" s="222"/>
      <c r="N4" s="8"/>
      <c r="O4" s="9"/>
    </row>
    <row r="5" spans="1:16" x14ac:dyDescent="0.25">
      <c r="A5" s="86" t="s">
        <v>19</v>
      </c>
      <c r="B5" s="31">
        <v>2021</v>
      </c>
      <c r="C5" s="31">
        <v>2020</v>
      </c>
      <c r="D5" s="31">
        <v>2019</v>
      </c>
      <c r="E5" s="31">
        <v>2018</v>
      </c>
      <c r="F5" s="31">
        <v>2017</v>
      </c>
      <c r="G5" s="31">
        <v>2016</v>
      </c>
      <c r="H5" s="31">
        <v>2015</v>
      </c>
      <c r="I5" s="31">
        <v>2014</v>
      </c>
      <c r="J5" s="31">
        <v>2013</v>
      </c>
      <c r="K5" s="31">
        <v>2012</v>
      </c>
      <c r="L5" s="31">
        <v>2011</v>
      </c>
      <c r="M5" s="31">
        <v>2010</v>
      </c>
      <c r="N5" s="31">
        <v>2009</v>
      </c>
      <c r="O5" s="31">
        <v>2008</v>
      </c>
      <c r="P5" s="89" t="s">
        <v>338</v>
      </c>
    </row>
    <row r="6" spans="1:16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73"/>
    </row>
    <row r="7" spans="1:16" x14ac:dyDescent="0.25">
      <c r="A7" s="7" t="s">
        <v>119</v>
      </c>
      <c r="B7" s="197">
        <v>76312361767</v>
      </c>
      <c r="C7" s="17">
        <v>40307186880</v>
      </c>
      <c r="D7" s="17">
        <v>2368001972</v>
      </c>
      <c r="E7" s="17">
        <v>-561817236</v>
      </c>
      <c r="F7" s="17">
        <v>12830597893</v>
      </c>
      <c r="G7" s="121">
        <v>20182177571</v>
      </c>
      <c r="H7" s="17">
        <v>7794868253</v>
      </c>
      <c r="I7" s="17">
        <v>6517301756</v>
      </c>
      <c r="J7" s="17">
        <v>7229118498</v>
      </c>
      <c r="K7" s="17">
        <v>1899644352</v>
      </c>
      <c r="L7" s="17">
        <v>-1067855136</v>
      </c>
      <c r="M7" s="17">
        <f>2171186680+5585728</f>
        <v>2176772408</v>
      </c>
      <c r="N7" s="17">
        <v>3425864566</v>
      </c>
      <c r="O7" s="17">
        <f>-412344572</f>
        <v>-412344572</v>
      </c>
      <c r="P7" s="72" t="s">
        <v>289</v>
      </c>
    </row>
    <row r="8" spans="1:16" x14ac:dyDescent="0.25">
      <c r="A8" s="7" t="s">
        <v>120</v>
      </c>
      <c r="B8" s="197">
        <v>-3997742287</v>
      </c>
      <c r="C8" s="17">
        <v>6517070853</v>
      </c>
      <c r="D8" s="17">
        <v>-2484876899</v>
      </c>
      <c r="E8" s="17">
        <v>-11510205827</v>
      </c>
      <c r="F8" s="17">
        <v>4860373542</v>
      </c>
      <c r="G8" s="121">
        <v>-1425656425</v>
      </c>
      <c r="H8" s="17">
        <v>563706493</v>
      </c>
      <c r="I8" s="17">
        <v>-84590191</v>
      </c>
      <c r="J8" s="17">
        <v>-1306478082</v>
      </c>
      <c r="K8" s="17">
        <v>-17321867</v>
      </c>
      <c r="L8" s="17">
        <v>-359852621</v>
      </c>
      <c r="M8" s="17">
        <v>-713779920</v>
      </c>
      <c r="N8" s="17">
        <f>-846599717</f>
        <v>-846599717</v>
      </c>
      <c r="O8" s="17">
        <f>-227222975</f>
        <v>-227222975</v>
      </c>
      <c r="P8" s="72" t="s">
        <v>290</v>
      </c>
    </row>
    <row r="9" spans="1:16" x14ac:dyDescent="0.25">
      <c r="A9" s="7" t="s">
        <v>121</v>
      </c>
      <c r="B9" s="197">
        <v>0</v>
      </c>
      <c r="C9" s="17">
        <v>-18000000</v>
      </c>
      <c r="D9" s="17">
        <v>0</v>
      </c>
      <c r="E9" s="17">
        <v>0</v>
      </c>
      <c r="F9" s="17">
        <v>225618158</v>
      </c>
      <c r="G9" s="121">
        <v>591723801</v>
      </c>
      <c r="H9" s="17">
        <v>-1189137000</v>
      </c>
      <c r="I9" s="17">
        <v>224082800</v>
      </c>
      <c r="J9" s="17">
        <v>82711900</v>
      </c>
      <c r="K9" s="37" t="s">
        <v>63</v>
      </c>
      <c r="L9" s="17">
        <v>2347152955</v>
      </c>
      <c r="M9" s="17">
        <v>281085000</v>
      </c>
      <c r="N9" s="17">
        <v>0</v>
      </c>
      <c r="O9" s="17">
        <v>1750000000</v>
      </c>
      <c r="P9" s="72" t="s">
        <v>291</v>
      </c>
    </row>
    <row r="10" spans="1:16" x14ac:dyDescent="0.25">
      <c r="A10" s="7" t="s">
        <v>106</v>
      </c>
      <c r="B10" s="197">
        <v>0</v>
      </c>
      <c r="C10" s="17">
        <v>0</v>
      </c>
      <c r="D10" s="17">
        <v>0</v>
      </c>
      <c r="E10" s="17">
        <v>0</v>
      </c>
      <c r="F10" s="17" t="s">
        <v>63</v>
      </c>
      <c r="G10" s="121" t="s">
        <v>63</v>
      </c>
      <c r="H10" s="17" t="s">
        <v>63</v>
      </c>
      <c r="I10" s="17">
        <v>326700000</v>
      </c>
      <c r="J10" s="17">
        <v>396660000</v>
      </c>
      <c r="K10" s="17">
        <v>130080000</v>
      </c>
      <c r="L10" s="17">
        <v>53235000</v>
      </c>
      <c r="M10" s="17">
        <v>0</v>
      </c>
      <c r="N10" s="17">
        <v>0</v>
      </c>
      <c r="O10" s="17">
        <v>0</v>
      </c>
      <c r="P10" s="72" t="s">
        <v>288</v>
      </c>
    </row>
    <row r="11" spans="1:16" x14ac:dyDescent="0.25">
      <c r="A11" s="7" t="s">
        <v>358</v>
      </c>
      <c r="B11" s="197">
        <v>56666243870</v>
      </c>
      <c r="C11" s="17">
        <v>36202050932</v>
      </c>
      <c r="D11" s="17">
        <v>-168984722</v>
      </c>
      <c r="E11" s="17">
        <v>-285060826</v>
      </c>
      <c r="F11" s="17">
        <v>-2695577243</v>
      </c>
      <c r="G11" s="121">
        <v>-5408732162</v>
      </c>
      <c r="H11" s="17">
        <v>-4472976564</v>
      </c>
      <c r="I11" s="17">
        <v>-1754849930</v>
      </c>
      <c r="J11" s="17">
        <v>-1537128460</v>
      </c>
      <c r="K11" s="17">
        <v>-504827952</v>
      </c>
      <c r="L11" s="17">
        <v>-206595764</v>
      </c>
      <c r="M11" s="17">
        <v>-16984500</v>
      </c>
      <c r="N11" s="17">
        <v>1539926</v>
      </c>
      <c r="O11" s="17" t="s">
        <v>63</v>
      </c>
      <c r="P11" s="72" t="s">
        <v>359</v>
      </c>
    </row>
    <row r="12" spans="1:16" ht="18.75" x14ac:dyDescent="0.4">
      <c r="A12" s="7" t="s">
        <v>107</v>
      </c>
      <c r="B12" s="198">
        <v>0</v>
      </c>
      <c r="C12" s="198">
        <v>0</v>
      </c>
      <c r="D12" s="34">
        <v>0</v>
      </c>
      <c r="E12" s="34">
        <v>0</v>
      </c>
      <c r="F12" s="34" t="s">
        <v>63</v>
      </c>
      <c r="G12" s="122">
        <v>-1195143217</v>
      </c>
      <c r="H12" s="34">
        <v>-916884681</v>
      </c>
      <c r="I12" s="34">
        <v>-382379229</v>
      </c>
      <c r="J12" s="34">
        <v>-445326827</v>
      </c>
      <c r="K12" s="34">
        <v>-143408755</v>
      </c>
      <c r="L12" s="34" t="s">
        <v>63</v>
      </c>
      <c r="M12" s="34" t="s">
        <v>63</v>
      </c>
      <c r="N12" s="34" t="s">
        <v>63</v>
      </c>
      <c r="O12" s="34" t="s">
        <v>63</v>
      </c>
      <c r="P12" s="72" t="s">
        <v>319</v>
      </c>
    </row>
    <row r="13" spans="1:16" x14ac:dyDescent="0.25">
      <c r="A13" s="33" t="s">
        <v>81</v>
      </c>
      <c r="B13" s="33">
        <f t="shared" ref="B13:E13" si="0">SUM(B7:B12)</f>
        <v>128980863350</v>
      </c>
      <c r="C13" s="33">
        <f t="shared" si="0"/>
        <v>83008308665</v>
      </c>
      <c r="D13" s="33">
        <f t="shared" si="0"/>
        <v>-285859649</v>
      </c>
      <c r="E13" s="33">
        <f t="shared" si="0"/>
        <v>-12357083889</v>
      </c>
      <c r="F13" s="33">
        <f t="shared" ref="F13:K13" si="1">SUM(F7:F12)</f>
        <v>15221012350</v>
      </c>
      <c r="G13" s="33">
        <f t="shared" si="1"/>
        <v>12744369568</v>
      </c>
      <c r="H13" s="33">
        <f t="shared" si="1"/>
        <v>1779576501</v>
      </c>
      <c r="I13" s="33">
        <f t="shared" si="1"/>
        <v>4846265206</v>
      </c>
      <c r="J13" s="33">
        <f t="shared" si="1"/>
        <v>4419557029</v>
      </c>
      <c r="K13" s="33">
        <f t="shared" si="1"/>
        <v>1364165778</v>
      </c>
      <c r="L13" s="33">
        <f>SUM(L7:L11)</f>
        <v>766084434</v>
      </c>
      <c r="M13" s="33">
        <f>SUM(M7:M11)</f>
        <v>1727092988</v>
      </c>
      <c r="N13" s="33">
        <f>SUM(N7:N11)</f>
        <v>2580804775</v>
      </c>
      <c r="O13" s="33">
        <f>SUM(O7:O11)</f>
        <v>1110432453</v>
      </c>
      <c r="P13" s="38" t="s">
        <v>285</v>
      </c>
    </row>
    <row r="14" spans="1:16" x14ac:dyDescent="0.25">
      <c r="A14" s="7" t="s">
        <v>97</v>
      </c>
      <c r="B14" s="197">
        <v>116924726209</v>
      </c>
      <c r="C14" s="6">
        <v>33916417544</v>
      </c>
      <c r="D14" s="6">
        <v>34202277193</v>
      </c>
      <c r="E14" s="6">
        <v>46559361082</v>
      </c>
      <c r="F14" s="6">
        <v>31338348732</v>
      </c>
      <c r="G14" s="6">
        <v>18593979164</v>
      </c>
      <c r="H14" s="6">
        <v>16814402663</v>
      </c>
      <c r="I14" s="6">
        <v>11968137457</v>
      </c>
      <c r="J14" s="6">
        <v>7548580428</v>
      </c>
      <c r="K14" s="6">
        <v>6184414650</v>
      </c>
      <c r="L14" s="6">
        <v>5418330216</v>
      </c>
      <c r="M14" s="15">
        <v>3691237228</v>
      </c>
      <c r="N14" s="15">
        <v>1110432453</v>
      </c>
      <c r="O14" s="15">
        <v>0</v>
      </c>
      <c r="P14" s="72" t="s">
        <v>286</v>
      </c>
    </row>
    <row r="15" spans="1:16" x14ac:dyDescent="0.25">
      <c r="A15" s="33" t="s">
        <v>98</v>
      </c>
      <c r="B15" s="193">
        <v>245905589559</v>
      </c>
      <c r="C15" s="179">
        <f t="shared" ref="C15:D15" si="2">SUM(C13:C14)</f>
        <v>116924726209</v>
      </c>
      <c r="D15" s="179">
        <f t="shared" si="2"/>
        <v>33916417544</v>
      </c>
      <c r="E15" s="179">
        <f>SUM(E13:E14)</f>
        <v>34202277193</v>
      </c>
      <c r="F15" s="33">
        <f>SUM(F13:F14)</f>
        <v>46559361082</v>
      </c>
      <c r="G15" s="33">
        <f>SUM(G13:G14)</f>
        <v>31338348732</v>
      </c>
      <c r="H15" s="33">
        <f>SUM(H13:H14)</f>
        <v>18593979164</v>
      </c>
      <c r="I15" s="33">
        <f t="shared" ref="I15:O15" si="3">SUM(I13:I14)</f>
        <v>16814402663</v>
      </c>
      <c r="J15" s="33">
        <f t="shared" si="3"/>
        <v>11968137457</v>
      </c>
      <c r="K15" s="33">
        <f t="shared" si="3"/>
        <v>7548580428</v>
      </c>
      <c r="L15" s="33">
        <f t="shared" si="3"/>
        <v>6184414650</v>
      </c>
      <c r="M15" s="33">
        <f t="shared" si="3"/>
        <v>5418330216</v>
      </c>
      <c r="N15" s="33">
        <f t="shared" si="3"/>
        <v>3691237228</v>
      </c>
      <c r="O15" s="33">
        <f t="shared" si="3"/>
        <v>1110432453</v>
      </c>
      <c r="P15" s="65" t="s">
        <v>287</v>
      </c>
    </row>
    <row r="16" spans="1:16" x14ac:dyDescent="0.25">
      <c r="L16" s="32"/>
      <c r="M16" s="32"/>
      <c r="N16" s="32"/>
      <c r="O16" s="32"/>
    </row>
    <row r="17" spans="5:14" x14ac:dyDescent="0.25">
      <c r="E17" s="29"/>
      <c r="F17" s="29"/>
      <c r="G17" s="29"/>
      <c r="H17" s="29"/>
      <c r="I17" s="29"/>
      <c r="J17" s="29"/>
      <c r="K17" s="29"/>
      <c r="L17" s="29"/>
      <c r="M17" s="29"/>
    </row>
    <row r="18" spans="5:14" x14ac:dyDescent="0.25">
      <c r="N18" s="4"/>
    </row>
  </sheetData>
  <mergeCells count="1">
    <mergeCell ref="C4:E4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S35"/>
  <sheetViews>
    <sheetView rightToLeft="1" workbookViewId="0">
      <selection activeCell="A14" sqref="A14"/>
    </sheetView>
  </sheetViews>
  <sheetFormatPr defaultColWidth="32.7109375" defaultRowHeight="16.5" x14ac:dyDescent="0.25"/>
  <cols>
    <col min="1" max="1" width="37.5703125" style="11" bestFit="1" customWidth="1"/>
    <col min="2" max="2" width="13" style="11" customWidth="1"/>
    <col min="3" max="3" width="14.7109375" style="11" customWidth="1"/>
    <col min="4" max="6" width="14.7109375" style="11" hidden="1" customWidth="1"/>
    <col min="7" max="7" width="14.7109375" style="119" hidden="1" customWidth="1"/>
    <col min="8" max="12" width="14.7109375" style="11" hidden="1" customWidth="1"/>
    <col min="13" max="15" width="14.7109375" style="1" hidden="1" customWidth="1"/>
    <col min="16" max="16" width="35.140625" style="1" customWidth="1"/>
    <col min="17" max="17" width="49" style="1" bestFit="1" customWidth="1"/>
    <col min="18" max="16384" width="32.7109375" style="1"/>
  </cols>
  <sheetData>
    <row r="2" spans="1:17" x14ac:dyDescent="0.25">
      <c r="A2" s="143" t="s">
        <v>65</v>
      </c>
      <c r="B2" s="143"/>
      <c r="C2" s="2"/>
      <c r="D2" s="2"/>
      <c r="E2" s="2"/>
      <c r="F2" s="2"/>
      <c r="G2" s="3"/>
      <c r="H2" s="2"/>
      <c r="I2" s="2"/>
      <c r="J2" s="2"/>
      <c r="K2" s="2"/>
    </row>
    <row r="3" spans="1:17" ht="18" x14ac:dyDescent="0.25">
      <c r="A3" s="82" t="s">
        <v>101</v>
      </c>
      <c r="B3" s="82"/>
      <c r="C3" s="82"/>
      <c r="D3" s="82"/>
      <c r="E3" s="82"/>
      <c r="F3" s="82"/>
      <c r="G3" s="118"/>
      <c r="H3" s="82"/>
      <c r="I3" s="82"/>
      <c r="J3" s="82"/>
      <c r="K3" s="82"/>
      <c r="L3" s="82"/>
      <c r="M3" s="82"/>
      <c r="N3" s="82"/>
      <c r="O3" s="82"/>
      <c r="Q3" s="91" t="s">
        <v>340</v>
      </c>
    </row>
    <row r="4" spans="1:17" ht="18" x14ac:dyDescent="0.25">
      <c r="C4" s="222" t="s">
        <v>351</v>
      </c>
      <c r="D4" s="222"/>
      <c r="E4" s="222"/>
      <c r="Q4" s="92"/>
    </row>
    <row r="5" spans="1:17" ht="18" x14ac:dyDescent="0.25">
      <c r="A5" s="90" t="s">
        <v>339</v>
      </c>
      <c r="B5" s="116">
        <v>2021</v>
      </c>
      <c r="C5" s="116">
        <v>2020</v>
      </c>
      <c r="D5" s="116">
        <v>2019</v>
      </c>
      <c r="E5" s="116">
        <v>2018</v>
      </c>
      <c r="F5" s="116">
        <v>2017</v>
      </c>
      <c r="G5" s="116">
        <v>2016</v>
      </c>
      <c r="H5" s="116">
        <v>2015</v>
      </c>
      <c r="I5" s="35">
        <v>2014</v>
      </c>
      <c r="J5" s="35">
        <v>2013</v>
      </c>
      <c r="K5" s="35">
        <v>2012</v>
      </c>
      <c r="L5" s="35">
        <v>2011</v>
      </c>
      <c r="M5" s="35">
        <v>2010</v>
      </c>
      <c r="N5" s="35">
        <v>2009</v>
      </c>
      <c r="O5" s="35">
        <v>2008</v>
      </c>
      <c r="P5" s="35" t="s">
        <v>122</v>
      </c>
      <c r="Q5" s="113" t="s">
        <v>340</v>
      </c>
    </row>
    <row r="6" spans="1:17" x14ac:dyDescent="0.25">
      <c r="A6" s="12"/>
      <c r="B6" s="12"/>
      <c r="C6" s="12"/>
      <c r="D6" s="12"/>
      <c r="E6" s="12"/>
      <c r="F6" s="12"/>
      <c r="G6" s="14"/>
      <c r="H6" s="12"/>
      <c r="I6" s="12"/>
      <c r="J6" s="12"/>
      <c r="K6" s="12"/>
      <c r="L6" s="12"/>
      <c r="M6" s="13"/>
      <c r="N6" s="14"/>
      <c r="O6" s="14"/>
      <c r="P6" s="20"/>
      <c r="Q6" s="80"/>
    </row>
    <row r="7" spans="1:17" x14ac:dyDescent="0.25">
      <c r="A7" s="23" t="s">
        <v>21</v>
      </c>
      <c r="B7" s="28">
        <f t="shared" ref="B7:E7" si="0">B31/B30</f>
        <v>9.1218476190476194E-3</v>
      </c>
      <c r="C7" s="28">
        <f t="shared" si="0"/>
        <v>1.1242495238095238E-2</v>
      </c>
      <c r="D7" s="28">
        <f>D31/D30</f>
        <v>7.9282476190476198E-3</v>
      </c>
      <c r="E7" s="28">
        <f t="shared" si="0"/>
        <v>1.5107466666666666E-2</v>
      </c>
      <c r="F7" s="28">
        <f t="shared" ref="F7:J7" si="1">F31/F30</f>
        <v>7.5027542857142859E-2</v>
      </c>
      <c r="G7" s="28">
        <f t="shared" si="1"/>
        <v>0.13090793423099228</v>
      </c>
      <c r="H7" s="28">
        <f t="shared" si="1"/>
        <v>2.130428904436904E-3</v>
      </c>
      <c r="I7" s="28">
        <f t="shared" si="1"/>
        <v>5.7887572201531103E-2</v>
      </c>
      <c r="J7" s="28">
        <f t="shared" si="1"/>
        <v>3.165678568051622E-2</v>
      </c>
      <c r="K7" s="28">
        <f t="shared" ref="K7:L7" si="2">K31/K30</f>
        <v>5.3853868982027238E-4</v>
      </c>
      <c r="L7" s="28">
        <f t="shared" si="2"/>
        <v>2.8060534174585753E-3</v>
      </c>
      <c r="M7" s="28" t="s">
        <v>347</v>
      </c>
      <c r="N7" s="28" t="s">
        <v>347</v>
      </c>
      <c r="O7" s="28" t="s">
        <v>347</v>
      </c>
      <c r="P7" s="7" t="s">
        <v>39</v>
      </c>
      <c r="Q7" s="75" t="s">
        <v>292</v>
      </c>
    </row>
    <row r="8" spans="1:17" x14ac:dyDescent="0.25">
      <c r="A8" s="25" t="s">
        <v>36</v>
      </c>
      <c r="B8" s="24">
        <f>'قائمة الدخل'!B39</f>
        <v>999.23938660952376</v>
      </c>
      <c r="C8" s="24">
        <f>'قائمة الدخل'!C39</f>
        <v>930.3031714857143</v>
      </c>
      <c r="D8" s="24">
        <f>'قائمة الدخل'!D39</f>
        <v>8.0906639238095241</v>
      </c>
      <c r="E8" s="24">
        <f>'قائمة الدخل'!E39</f>
        <v>0.83474620952380951</v>
      </c>
      <c r="F8" s="24">
        <f>'قائمة الدخل'!F39</f>
        <v>-88.985612761904761</v>
      </c>
      <c r="G8" s="24">
        <f>'قائمة الدخل'!G39</f>
        <v>253.42</v>
      </c>
      <c r="H8" s="24">
        <f>'قائمة الدخل'!H39</f>
        <v>148.06</v>
      </c>
      <c r="I8" s="24">
        <f>'قائمة الدخل'!I39</f>
        <v>54.91</v>
      </c>
      <c r="J8" s="24">
        <f>'قائمة الدخل'!J39</f>
        <v>4.79</v>
      </c>
      <c r="K8" s="24">
        <f>'قائمة الدخل'!K39</f>
        <v>1.38</v>
      </c>
      <c r="L8" s="24">
        <f>'قائمة الدخل'!L39</f>
        <v>8.2200000000000006</v>
      </c>
      <c r="M8" s="24">
        <f>'قائمة الدخل'!M39</f>
        <v>1.49</v>
      </c>
      <c r="N8" s="24">
        <f>'قائمة الدخل'!N39</f>
        <v>-37.14</v>
      </c>
      <c r="O8" s="24">
        <f>'قائمة الدخل'!O39</f>
        <v>-60.4</v>
      </c>
      <c r="P8" s="7" t="s">
        <v>40</v>
      </c>
      <c r="Q8" s="76" t="s">
        <v>284</v>
      </c>
    </row>
    <row r="9" spans="1:17" ht="24.75" customHeight="1" x14ac:dyDescent="0.25">
      <c r="A9" s="117" t="s">
        <v>37</v>
      </c>
      <c r="B9" s="28" t="s">
        <v>347</v>
      </c>
      <c r="C9" s="28" t="s">
        <v>347</v>
      </c>
      <c r="D9" s="28" t="s">
        <v>347</v>
      </c>
      <c r="E9" s="28" t="s">
        <v>347</v>
      </c>
      <c r="F9" s="28" t="s">
        <v>347</v>
      </c>
      <c r="G9" s="28" t="s">
        <v>347</v>
      </c>
      <c r="H9" s="28" t="s">
        <v>347</v>
      </c>
      <c r="I9" s="28" t="s">
        <v>347</v>
      </c>
      <c r="J9" s="28" t="s">
        <v>347</v>
      </c>
      <c r="K9" s="28" t="s">
        <v>347</v>
      </c>
      <c r="L9" s="28" t="s">
        <v>347</v>
      </c>
      <c r="M9" s="28" t="s">
        <v>347</v>
      </c>
      <c r="N9" s="28" t="s">
        <v>347</v>
      </c>
      <c r="O9" s="28" t="s">
        <v>347</v>
      </c>
      <c r="P9" s="7" t="s">
        <v>41</v>
      </c>
      <c r="Q9" s="76" t="s">
        <v>293</v>
      </c>
    </row>
    <row r="10" spans="1:17" x14ac:dyDescent="0.25">
      <c r="A10" s="23" t="s">
        <v>38</v>
      </c>
      <c r="B10" s="24">
        <f>'قائمة المركز المالي'!B43/'نسب مالية'!B30</f>
        <v>2321.8274484190474</v>
      </c>
      <c r="C10" s="24">
        <f>'قائمة المركز المالي'!C43/'نسب مالية'!C30</f>
        <v>1322.5880618095239</v>
      </c>
      <c r="D10" s="24">
        <f>'قائمة المركز المالي'!D43/'نسب مالية'!D30</f>
        <v>392.28489032380952</v>
      </c>
      <c r="E10" s="24">
        <f>'قائمة المركز المالي'!E43/'نسب مالية'!E30</f>
        <v>384.19422639999999</v>
      </c>
      <c r="F10" s="24">
        <f>'قائمة المركز المالي'!F43/'نسب مالية'!F30</f>
        <v>402.7862167047619</v>
      </c>
      <c r="G10" s="24">
        <f>'قائمة المركز المالي'!G43/'نسب مالية'!G30</f>
        <v>509.62316668525722</v>
      </c>
      <c r="H10" s="24">
        <f>'قائمة المركز المالي'!H43/'نسب مالية'!H30</f>
        <v>307.12151699326262</v>
      </c>
      <c r="I10" s="24">
        <f>'قائمة المركز المالي'!I43/'نسب مالية'!I30</f>
        <v>157.97026731082425</v>
      </c>
      <c r="J10" s="24">
        <f>'قائمة المركز المالي'!J43/'نسب مالية'!J30</f>
        <v>104.73029782982952</v>
      </c>
      <c r="K10" s="24">
        <f>'قائمة المركز المالي'!K43/'نسب مالية'!K30</f>
        <v>100.31460629728815</v>
      </c>
      <c r="L10" s="24">
        <f>'قائمة المركز المالي'!L43/'نسب مالية'!L30</f>
        <v>97.934755649592276</v>
      </c>
      <c r="M10" s="24">
        <f>'قائمة المركز المالي'!M43/'نسب مالية'!M30</f>
        <v>87.301276799999997</v>
      </c>
      <c r="N10" s="24">
        <f>'قائمة المركز المالي'!N43/'نسب مالية'!N30</f>
        <v>87.801987257142855</v>
      </c>
      <c r="O10" s="24">
        <f>'قائمة المركز المالي'!O43/'نسب مالية'!O30</f>
        <v>94.464129714285718</v>
      </c>
      <c r="P10" s="7" t="s">
        <v>42</v>
      </c>
      <c r="Q10" s="76" t="s">
        <v>294</v>
      </c>
    </row>
    <row r="11" spans="1:17" x14ac:dyDescent="0.25">
      <c r="A11" s="25" t="s">
        <v>22</v>
      </c>
      <c r="B11" s="24">
        <f t="shared" ref="B11:E11" si="3">B32/B8</f>
        <v>0.70368523241045178</v>
      </c>
      <c r="C11" s="24">
        <f t="shared" si="3"/>
        <v>0.43214944581769982</v>
      </c>
      <c r="D11" s="24">
        <f t="shared" si="3"/>
        <v>40.540554284395462</v>
      </c>
      <c r="E11" s="24">
        <f t="shared" si="3"/>
        <v>461.2180272368384</v>
      </c>
      <c r="F11" s="24">
        <f t="shared" ref="F11" si="4">F32/F8</f>
        <v>-5.7979035485259081</v>
      </c>
      <c r="G11" s="24">
        <f t="shared" ref="G11:L11" si="5">G32/G8</f>
        <v>0.43800804987767344</v>
      </c>
      <c r="H11" s="24">
        <f t="shared" si="5"/>
        <v>0.64669728488450628</v>
      </c>
      <c r="I11" s="24">
        <f t="shared" si="5"/>
        <v>1.748315425241304</v>
      </c>
      <c r="J11" s="24">
        <f t="shared" si="5"/>
        <v>20.582463465553236</v>
      </c>
      <c r="K11" s="24">
        <f t="shared" si="5"/>
        <v>69.601449275362327</v>
      </c>
      <c r="L11" s="24">
        <f t="shared" si="5"/>
        <v>13.11435523114355</v>
      </c>
      <c r="M11" s="28" t="s">
        <v>347</v>
      </c>
      <c r="N11" s="28" t="s">
        <v>347</v>
      </c>
      <c r="O11" s="28" t="s">
        <v>347</v>
      </c>
      <c r="P11" s="7" t="s">
        <v>43</v>
      </c>
      <c r="Q11" s="76" t="s">
        <v>295</v>
      </c>
    </row>
    <row r="12" spans="1:17" x14ac:dyDescent="0.25">
      <c r="A12" s="23" t="s">
        <v>23</v>
      </c>
      <c r="B12" s="28" t="s">
        <v>347</v>
      </c>
      <c r="C12" s="28" t="s">
        <v>347</v>
      </c>
      <c r="D12" s="28" t="s">
        <v>347</v>
      </c>
      <c r="E12" s="28" t="s">
        <v>347</v>
      </c>
      <c r="F12" s="28" t="s">
        <v>347</v>
      </c>
      <c r="G12" s="28" t="s">
        <v>347</v>
      </c>
      <c r="H12" s="28" t="s">
        <v>347</v>
      </c>
      <c r="I12" s="28" t="s">
        <v>347</v>
      </c>
      <c r="J12" s="28" t="s">
        <v>347</v>
      </c>
      <c r="K12" s="28" t="s">
        <v>347</v>
      </c>
      <c r="L12" s="28" t="s">
        <v>347</v>
      </c>
      <c r="M12" s="28" t="s">
        <v>347</v>
      </c>
      <c r="N12" s="28" t="s">
        <v>347</v>
      </c>
      <c r="O12" s="28" t="s">
        <v>347</v>
      </c>
      <c r="P12" s="7" t="s">
        <v>44</v>
      </c>
      <c r="Q12" s="75" t="s">
        <v>296</v>
      </c>
    </row>
    <row r="13" spans="1:17" x14ac:dyDescent="0.25">
      <c r="A13" s="23" t="s">
        <v>24</v>
      </c>
      <c r="B13" s="28" t="s">
        <v>347</v>
      </c>
      <c r="C13" s="28" t="s">
        <v>347</v>
      </c>
      <c r="D13" s="28" t="s">
        <v>347</v>
      </c>
      <c r="E13" s="28" t="s">
        <v>347</v>
      </c>
      <c r="F13" s="28" t="s">
        <v>347</v>
      </c>
      <c r="G13" s="28" t="s">
        <v>347</v>
      </c>
      <c r="H13" s="28" t="s">
        <v>347</v>
      </c>
      <c r="I13" s="28" t="s">
        <v>347</v>
      </c>
      <c r="J13" s="28" t="s">
        <v>347</v>
      </c>
      <c r="K13" s="28" t="s">
        <v>347</v>
      </c>
      <c r="L13" s="28" t="s">
        <v>347</v>
      </c>
      <c r="M13" s="28" t="s">
        <v>347</v>
      </c>
      <c r="N13" s="28" t="s">
        <v>347</v>
      </c>
      <c r="O13" s="28" t="s">
        <v>347</v>
      </c>
      <c r="P13" s="7" t="s">
        <v>45</v>
      </c>
      <c r="Q13" s="77" t="s">
        <v>297</v>
      </c>
    </row>
    <row r="14" spans="1:17" x14ac:dyDescent="0.25">
      <c r="A14" s="23" t="s">
        <v>25</v>
      </c>
      <c r="B14" s="24">
        <f t="shared" ref="B14:E14" si="6">B32/B10</f>
        <v>0.30284334887968567</v>
      </c>
      <c r="C14" s="24">
        <f t="shared" si="6"/>
        <v>0.30397219785120017</v>
      </c>
      <c r="D14" s="24">
        <f t="shared" si="6"/>
        <v>0.83612702933639405</v>
      </c>
      <c r="E14" s="24">
        <f t="shared" si="6"/>
        <v>1.0020973079360154</v>
      </c>
      <c r="F14" s="24">
        <f t="shared" ref="F14" si="7">F32/F10</f>
        <v>1.2809028179287756</v>
      </c>
      <c r="G14" s="24">
        <f t="shared" ref="G14:L14" si="8">G32/G10</f>
        <v>0.21780799472280171</v>
      </c>
      <c r="H14" s="24">
        <f t="shared" si="8"/>
        <v>0.31176584739942037</v>
      </c>
      <c r="I14" s="24">
        <f t="shared" si="8"/>
        <v>0.60770929640265281</v>
      </c>
      <c r="J14" s="24">
        <f t="shared" si="8"/>
        <v>0.94137037746415508</v>
      </c>
      <c r="K14" s="24">
        <f t="shared" si="8"/>
        <v>0.95748768345210122</v>
      </c>
      <c r="L14" s="24">
        <f t="shared" si="8"/>
        <v>1.1007328224282835</v>
      </c>
      <c r="M14" s="28" t="s">
        <v>347</v>
      </c>
      <c r="N14" s="28" t="s">
        <v>347</v>
      </c>
      <c r="O14" s="28" t="s">
        <v>347</v>
      </c>
      <c r="P14" s="7" t="s">
        <v>46</v>
      </c>
      <c r="Q14" s="76" t="s">
        <v>298</v>
      </c>
    </row>
    <row r="15" spans="1:17" x14ac:dyDescent="0.25">
      <c r="A15" s="25" t="s">
        <v>26</v>
      </c>
      <c r="B15" s="28">
        <f>'قائمة الدخل'!B37/'قائمة المركز المالي'!B21</f>
        <v>0.11584928639447077</v>
      </c>
      <c r="C15" s="28">
        <f>'قائمة الدخل'!C37/'قائمة المركز المالي'!C21</f>
        <v>0.18494914003846571</v>
      </c>
      <c r="D15" s="28">
        <f>'قائمة الدخل'!D37/'قائمة المركز المالي'!D21</f>
        <v>3.1982766880862337E-3</v>
      </c>
      <c r="E15" s="28">
        <f>'قائمة الدخل'!E37/'قائمة المركز المالي'!E21</f>
        <v>3.7250500496352994E-4</v>
      </c>
      <c r="F15" s="28">
        <f>'قائمة الدخل'!F37/'قائمة المركز المالي'!F21</f>
        <v>-4.4620790262218726E-2</v>
      </c>
      <c r="G15" s="28">
        <f>'قائمة الدخل'!G37/'قائمة المركز المالي'!G21</f>
        <v>9.7231824979945369E-2</v>
      </c>
      <c r="H15" s="28">
        <f>'قائمة الدخل'!H37/'قائمة المركز المالي'!H21</f>
        <v>7.3434747933080358E-2</v>
      </c>
      <c r="I15" s="28">
        <f>'قائمة الدخل'!I37/'قائمة المركز المالي'!I21</f>
        <v>4.3931986999183464E-2</v>
      </c>
      <c r="J15" s="28">
        <f>'قائمة الدخل'!J37/'قائمة المركز المالي'!J21</f>
        <v>4.6546555494205062E-3</v>
      </c>
      <c r="K15" s="28">
        <f>'قائمة الدخل'!K37/'قائمة المركز المالي'!K21</f>
        <v>1.6791938132982365E-3</v>
      </c>
      <c r="L15" s="28">
        <f>'قائمة الدخل'!L37/'قائمة المركز المالي'!L21</f>
        <v>4.8335128476501149E-3</v>
      </c>
      <c r="M15" s="28">
        <f>'قائمة الدخل'!M37/'قائمة المركز المالي'!M21</f>
        <v>2.2074817358857187E-4</v>
      </c>
      <c r="N15" s="28">
        <f>'قائمة الدخل'!N37/'قائمة المركز المالي'!N21</f>
        <v>-9.6045269842421864E-3</v>
      </c>
      <c r="O15" s="28">
        <f>'قائمة الدخل'!O37/'قائمة المركز المالي'!O21</f>
        <v>-4.709515271947684E-2</v>
      </c>
      <c r="P15" s="7" t="s">
        <v>47</v>
      </c>
      <c r="Q15" s="75" t="s">
        <v>299</v>
      </c>
    </row>
    <row r="16" spans="1:17" x14ac:dyDescent="0.25">
      <c r="A16" s="25" t="s">
        <v>27</v>
      </c>
      <c r="B16" s="28">
        <f>'قائمة الدخل'!B37/'قائمة المركز المالي'!B43</f>
        <v>0.43036763446392823</v>
      </c>
      <c r="C16" s="28">
        <f>'قائمة الدخل'!C37/'قائمة المركز المالي'!C43</f>
        <v>0.7033960144876118</v>
      </c>
      <c r="D16" s="28">
        <f>'قائمة الدخل'!D37/'قائمة المركز المالي'!D43</f>
        <v>2.062445973162802E-2</v>
      </c>
      <c r="E16" s="28">
        <f>'قائمة الدخل'!E37/'قائمة المركز المالي'!E43</f>
        <v>2.1727192970742923E-3</v>
      </c>
      <c r="F16" s="28">
        <f>'قائمة الدخل'!F37/'قائمة المركز المالي'!F43</f>
        <v>-0.22092516841789123</v>
      </c>
      <c r="G16" s="28">
        <f>'قائمة الدخل'!G37/'قائمة المركز المالي'!G43</f>
        <v>0.44504319797132952</v>
      </c>
      <c r="H16" s="28">
        <f>'قائمة الدخل'!H37/'قائمة المركز المالي'!H43</f>
        <v>0.48263731676756028</v>
      </c>
      <c r="I16" s="28">
        <f>'قائمة الدخل'!I37/'قائمة المركز المالي'!I43</f>
        <v>0.33632802226053055</v>
      </c>
      <c r="J16" s="28">
        <f>'قائمة الدخل'!J37/'قائمة المركز المالي'!J43</f>
        <v>4.5092733752127336E-2</v>
      </c>
      <c r="K16" s="28">
        <f>'قائمة الدخل'!K37/'قائمة المركز المالي'!K43</f>
        <v>1.3724565199542051E-2</v>
      </c>
      <c r="L16" s="28">
        <f>'قائمة الدخل'!L37/'قائمة المركز المالي'!L43</f>
        <v>3.7247515564283219E-2</v>
      </c>
      <c r="M16" s="28">
        <f>'قائمة الدخل'!M37/'قائمة المركز المالي'!M43</f>
        <v>3.4229785743523054E-3</v>
      </c>
      <c r="N16" s="28">
        <f>'قائمة الدخل'!N37/'قائمة المركز المالي'!N43</f>
        <v>-8.4602646777580878E-2</v>
      </c>
      <c r="O16" s="28">
        <f>'قائمة الدخل'!O37/'قائمة المركز المالي'!O43</f>
        <v>-5.8602882411111674E-2</v>
      </c>
      <c r="P16" s="7" t="s">
        <v>50</v>
      </c>
      <c r="Q16" s="75" t="s">
        <v>300</v>
      </c>
    </row>
    <row r="17" spans="1:17" x14ac:dyDescent="0.25">
      <c r="A17" s="23" t="s">
        <v>28</v>
      </c>
      <c r="B17" s="28">
        <f>'قائمة الدخل'!B15/'قائمة الدخل'!B22</f>
        <v>0.12785381415424621</v>
      </c>
      <c r="C17" s="28">
        <f>'قائمة الدخل'!C15/'قائمة الدخل'!C22</f>
        <v>0.11996159108171757</v>
      </c>
      <c r="D17" s="28">
        <f>'قائمة الدخل'!D15/'قائمة الدخل'!D22</f>
        <v>0.90101661838865044</v>
      </c>
      <c r="E17" s="28">
        <f>'قائمة الدخل'!E15/'قائمة الدخل'!E22</f>
        <v>0.89076644630799695</v>
      </c>
      <c r="F17" s="28">
        <f>'قائمة الدخل'!F15/'قائمة الدخل'!F22</f>
        <v>-1.1758903291018989</v>
      </c>
      <c r="G17" s="28">
        <f>'قائمة الدخل'!G15/'قائمة الدخل'!G22</f>
        <v>0.18922190906770159</v>
      </c>
      <c r="H17" s="28">
        <f>'قائمة الدخل'!H15/'قائمة الدخل'!H22</f>
        <v>0.15216180263797441</v>
      </c>
      <c r="I17" s="28">
        <f>'قائمة الدخل'!I15/'قائمة الدخل'!I22</f>
        <v>0.20410261357909532</v>
      </c>
      <c r="J17" s="28">
        <f>'قائمة الدخل'!J15/'قائمة الدخل'!J22</f>
        <v>0.14017143207504726</v>
      </c>
      <c r="K17" s="28">
        <f>'قائمة الدخل'!K15/'قائمة الدخل'!K22</f>
        <v>0.36381153205895234</v>
      </c>
      <c r="L17" s="28">
        <f>'قائمة الدخل'!L15/'قائمة الدخل'!L22</f>
        <v>0.48805554497699455</v>
      </c>
      <c r="M17" s="28">
        <f>'قائمة الدخل'!M15/'قائمة الدخل'!M22</f>
        <v>0.80785038969720147</v>
      </c>
      <c r="N17" s="28">
        <f>'قائمة الدخل'!N15/'قائمة الدخل'!N22</f>
        <v>0.60992191829429543</v>
      </c>
      <c r="O17" s="28">
        <f>'قائمة الدخل'!O15/'قائمة الدخل'!O22</f>
        <v>-1.1713659662819773</v>
      </c>
      <c r="P17" s="7" t="s">
        <v>51</v>
      </c>
      <c r="Q17" s="78" t="s">
        <v>301</v>
      </c>
    </row>
    <row r="18" spans="1:17" x14ac:dyDescent="0.25">
      <c r="A18" s="23" t="s">
        <v>110</v>
      </c>
      <c r="B18" s="141">
        <f>'قائمة الدخل'!B37/'قائمة الدخل'!B22</f>
        <v>0.61065961027330606</v>
      </c>
      <c r="C18" s="141">
        <f>'قائمة الدخل'!C37/'قائمة الدخل'!C22</f>
        <v>0.87001205115887703</v>
      </c>
      <c r="D18" s="141">
        <f>'قائمة الدخل'!D37/'قائمة الدخل'!D22</f>
        <v>0.11983182876248398</v>
      </c>
      <c r="E18" s="141">
        <f>'قائمة الدخل'!E37/'قائمة الدخل'!E22</f>
        <v>2.2896017243607632E-2</v>
      </c>
      <c r="F18" s="28">
        <f>'قائمة الدخل'!F37/'قائمة الدخل'!F22</f>
        <v>2.1595942193944411</v>
      </c>
      <c r="G18" s="28">
        <f>'قائمة الدخل'!G37/'قائمة الدخل'!G22</f>
        <v>0.86077824843408235</v>
      </c>
      <c r="H18" s="28">
        <f>'قائمة الدخل'!H37/'قائمة الدخل'!H22</f>
        <v>0.66010289183252679</v>
      </c>
      <c r="I18" s="28">
        <f>'قائمة الدخل'!I37/'قائمة الدخل'!I22</f>
        <v>0.56423563189900838</v>
      </c>
      <c r="J18" s="28">
        <f>'قائمة الدخل'!J37/'قائمة الدخل'!J22</f>
        <v>4.349137350216141E-2</v>
      </c>
      <c r="K18" s="28">
        <f>'قائمة الدخل'!K37/'قائمة الدخل'!K22</f>
        <v>2.834383088080113E-2</v>
      </c>
      <c r="L18" s="28">
        <f>'قائمة الدخل'!L37/'قائمة الدخل'!L22</f>
        <v>0.14936833312694336</v>
      </c>
      <c r="M18" s="28">
        <f>'قائمة الدخل'!M37/'قائمة الدخل'!M22</f>
        <v>1.8128158002775702E-2</v>
      </c>
      <c r="N18" s="28">
        <f>'قائمة الدخل'!N37/'قائمة الدخل'!N22</f>
        <v>-1.758418433297114</v>
      </c>
      <c r="O18" s="28">
        <f>'قائمة الدخل'!O37/'قائمة الدخل'!O22</f>
        <v>5.2022192646108429</v>
      </c>
      <c r="P18" s="7" t="s">
        <v>54</v>
      </c>
      <c r="Q18" s="75" t="s">
        <v>302</v>
      </c>
    </row>
    <row r="19" spans="1:17" x14ac:dyDescent="0.25">
      <c r="A19" s="23" t="s">
        <v>29</v>
      </c>
      <c r="B19" s="28">
        <f>'قائمة الدخل'!B22/'قائمة المركز المالي'!B21</f>
        <v>0.18971172228440228</v>
      </c>
      <c r="C19" s="28">
        <f>'قائمة الدخل'!C22/'قائمة المركز المالي'!C21</f>
        <v>0.21258227376518407</v>
      </c>
      <c r="D19" s="28">
        <f>'قائمة الدخل'!D22/'قائمة المركز المالي'!D21</f>
        <v>2.6689709412892858E-2</v>
      </c>
      <c r="E19" s="28">
        <f>'قائمة الدخل'!E22/'قائمة المركز المالي'!E21</f>
        <v>1.6269423673129446E-2</v>
      </c>
      <c r="F19" s="28">
        <f>'قائمة الدخل'!F22/'قائمة المركز المالي'!F21</f>
        <v>-2.0661654796765745E-2</v>
      </c>
      <c r="G19" s="28">
        <f>'قائمة الدخل'!G22/'قائمة المركز المالي'!G21</f>
        <v>0.11295804135017162</v>
      </c>
      <c r="H19" s="28">
        <f>'قائمة الدخل'!H22/'قائمة المركز المالي'!H21</f>
        <v>0.1112474264871291</v>
      </c>
      <c r="I19" s="28">
        <f>'قائمة الدخل'!I22/'قائمة المركز المالي'!I21</f>
        <v>7.7861064625296086E-2</v>
      </c>
      <c r="J19" s="28">
        <f>'قائمة الدخل'!J22/'قائمة المركز المالي'!J21</f>
        <v>0.10702479996841631</v>
      </c>
      <c r="K19" s="28">
        <f>'قائمة الدخل'!K22/'قائمة المركز المالي'!K21</f>
        <v>5.924371410343296E-2</v>
      </c>
      <c r="L19" s="28">
        <f>'قائمة الدخل'!L22/'قائمة المركز المالي'!L21</f>
        <v>3.2359689275920804E-2</v>
      </c>
      <c r="M19" s="28">
        <f>'قائمة الدخل'!M22/'قائمة المركز المالي'!M21</f>
        <v>1.2177087906822742E-2</v>
      </c>
      <c r="N19" s="28">
        <f>'قائمة الدخل'!N22/'قائمة المركز المالي'!N21</f>
        <v>5.4620258764196778E-3</v>
      </c>
      <c r="O19" s="28">
        <f>'قائمة الدخل'!O22/'قائمة المركز المالي'!O21</f>
        <v>-9.0528965281896547E-3</v>
      </c>
      <c r="P19" s="7" t="s">
        <v>53</v>
      </c>
      <c r="Q19" s="75" t="s">
        <v>303</v>
      </c>
    </row>
    <row r="20" spans="1:17" x14ac:dyDescent="0.25">
      <c r="A20" s="23" t="s">
        <v>30</v>
      </c>
      <c r="B20" s="28">
        <f>'قائمة المركز المالي'!B43/'قائمة المركز المالي'!B21</f>
        <v>0.26918680011514856</v>
      </c>
      <c r="C20" s="28">
        <f>'قائمة المركز المالي'!C43/'قائمة المركز المالي'!C21</f>
        <v>0.26293742959745336</v>
      </c>
      <c r="D20" s="28">
        <f>'قائمة المركز المالي'!D43/'قائمة المركز المالي'!D21</f>
        <v>0.15507202271978124</v>
      </c>
      <c r="E20" s="28">
        <f>'قائمة المركز المالي'!E43/'قائمة المركز المالي'!E21</f>
        <v>0.17144644753012142</v>
      </c>
      <c r="F20" s="28">
        <f>'قائمة المركز المالي'!F43/'قائمة المركز المالي'!F21</f>
        <v>0.20197241709381078</v>
      </c>
      <c r="G20" s="28">
        <f>'قائمة المركز المالي'!G43/'قائمة المركز المالي'!G21</f>
        <v>0.21847727461775346</v>
      </c>
      <c r="H20" s="28">
        <f>'قائمة المركز المالي'!H43/'قائمة المركز المالي'!H21</f>
        <v>0.15215306687204788</v>
      </c>
      <c r="I20" s="28">
        <f>'قائمة المركز المالي'!I43/'قائمة المركز المالي'!I21</f>
        <v>0.13062244027098144</v>
      </c>
      <c r="J20" s="28">
        <f>'قائمة المركز المالي'!J43/'قائمة المركز المالي'!J21</f>
        <v>0.10322407097797467</v>
      </c>
      <c r="K20" s="28">
        <f>'قائمة المركز المالي'!K43/'قائمة المركز المالي'!K21</f>
        <v>0.12234950899240629</v>
      </c>
      <c r="L20" s="28">
        <f>'قائمة المركز المالي'!L43/'قائمة المركز المالي'!L21</f>
        <v>0.12976738916474173</v>
      </c>
      <c r="M20" s="28">
        <f>'قائمة المركز المالي'!M43/'قائمة المركز المالي'!M21</f>
        <v>6.4490083356814984E-2</v>
      </c>
      <c r="N20" s="28">
        <f>'قائمة المركز المالي'!N43/'قائمة المركز المالي'!N21</f>
        <v>0.11352513603377383</v>
      </c>
      <c r="O20" s="28">
        <f>'قائمة المركز المالي'!O43/'قائمة المركز المالي'!O21</f>
        <v>0.80363201914019078</v>
      </c>
      <c r="P20" s="7" t="s">
        <v>49</v>
      </c>
      <c r="Q20" s="75" t="s">
        <v>304</v>
      </c>
    </row>
    <row r="21" spans="1:17" x14ac:dyDescent="0.25">
      <c r="A21" s="23" t="s">
        <v>109</v>
      </c>
      <c r="B21" s="28">
        <f>'قائمة المركز المالي'!B43/('قائمة المركز المالي'!B25+'قائمة المركز المالي'!B26)</f>
        <v>0.38240272409307274</v>
      </c>
      <c r="C21" s="28">
        <f>'قائمة المركز المالي'!C43/('قائمة المركز المالي'!C25+'قائمة المركز المالي'!C26)</f>
        <v>0.37274258171175573</v>
      </c>
      <c r="D21" s="28">
        <f>'قائمة المركز المالي'!D43/('قائمة المركز المالي'!D25+'قائمة المركز المالي'!D26)</f>
        <v>0.19174874795299518</v>
      </c>
      <c r="E21" s="28">
        <f>'قائمة المركز المالي'!E43/('قائمة المركز المالي'!E25+'قائمة المركز المالي'!E26)</f>
        <v>0.22150097482327546</v>
      </c>
      <c r="F21" s="28">
        <f>'قائمة المركز المالي'!F43/('قائمة المركز المالي'!F25+'قائمة المركز المالي'!F26)</f>
        <v>0.26544313715906775</v>
      </c>
      <c r="G21" s="28">
        <f>'قائمة المركز المالي'!G43/('قائمة المركز المالي'!G25+'قائمة المركز المالي'!G26)</f>
        <v>0.29841177525863583</v>
      </c>
      <c r="H21" s="28">
        <f>'قائمة المركز المالي'!H43/('قائمة المركز المالي'!H25+'قائمة المركز المالي'!H26)</f>
        <v>0.1884869021251486</v>
      </c>
      <c r="I21" s="28">
        <f>'قائمة المركز المالي'!I43/('قائمة المركز المالي'!I25+'قائمة المركز المالي'!I26)</f>
        <v>0.15791380604352795</v>
      </c>
      <c r="J21" s="28">
        <f>'قائمة المركز المالي'!J43/('قائمة المركز المالي'!J25+'قائمة المركز المالي'!J26)</f>
        <v>0.12123738229947376</v>
      </c>
      <c r="K21" s="28">
        <f>'قائمة المركز المالي'!K43/('قائمة المركز المالي'!K25+'قائمة المركز المالي'!K26)</f>
        <v>0.14464569618528572</v>
      </c>
      <c r="L21" s="28">
        <f>'قائمة المركز المالي'!L43/('قائمة المركز المالي'!L25+'قائمة المركز المالي'!L26)</f>
        <v>0.1555040546102561</v>
      </c>
      <c r="M21" s="28">
        <f>'قائمة المركز المالي'!M43/('قائمة المركز المالي'!M25+'قائمة المركز المالي'!M26)</f>
        <v>7.233804115975935E-2</v>
      </c>
      <c r="N21" s="28">
        <f>'قائمة المركز المالي'!N43/('قائمة المركز المالي'!N25+'قائمة المركز المالي'!N26)</f>
        <v>0.1312932566792217</v>
      </c>
      <c r="O21" s="28">
        <f>'قائمة المركز المالي'!O43/('قائمة المركز المالي'!O25+'قائمة المركز المالي'!O26)</f>
        <v>4.308463251258253</v>
      </c>
      <c r="P21" s="7" t="s">
        <v>52</v>
      </c>
      <c r="Q21" s="75" t="s">
        <v>305</v>
      </c>
    </row>
    <row r="22" spans="1:17" x14ac:dyDescent="0.25">
      <c r="A22" s="23" t="s">
        <v>31</v>
      </c>
      <c r="B22" s="28">
        <f>'قائمة المركز المالي'!B32/'قائمة المركز المالي'!B21</f>
        <v>0.73081319988485138</v>
      </c>
      <c r="C22" s="28">
        <f>'قائمة المركز المالي'!C32/'قائمة المركز المالي'!C21</f>
        <v>0.73706257040254664</v>
      </c>
      <c r="D22" s="28">
        <f>'قائمة المركز المالي'!D32/'قائمة المركز المالي'!D21</f>
        <v>0.84492797728021873</v>
      </c>
      <c r="E22" s="28">
        <f>'قائمة المركز المالي'!E32/'قائمة المركز المالي'!E21</f>
        <v>0.82855355246987861</v>
      </c>
      <c r="F22" s="28">
        <f>'قائمة المركز المالي'!F32/'قائمة المركز المالي'!F21</f>
        <v>0.79802758290618925</v>
      </c>
      <c r="G22" s="28">
        <f>'قائمة المركز المالي'!G32/'قائمة المركز المالي'!G21</f>
        <v>0.78152272538224654</v>
      </c>
      <c r="H22" s="28">
        <f>'قائمة المركز المالي'!H32/'قائمة المركز المالي'!H21</f>
        <v>0.84784693312795212</v>
      </c>
      <c r="I22" s="28">
        <f>'قائمة المركز المالي'!I32/'قائمة المركز المالي'!I21</f>
        <v>0.86937755972901853</v>
      </c>
      <c r="J22" s="28">
        <f>'قائمة المركز المالي'!J32/'قائمة المركز المالي'!J21</f>
        <v>0.8967759290220253</v>
      </c>
      <c r="K22" s="28">
        <f>'قائمة المركز المالي'!K32/'قائمة المركز المالي'!K21</f>
        <v>0.87765049100759374</v>
      </c>
      <c r="L22" s="28">
        <f>'قائمة المركز المالي'!L32/'قائمة المركز المالي'!L21</f>
        <v>0.87023261083525827</v>
      </c>
      <c r="M22" s="28">
        <f>'قائمة المركز المالي'!M32/'قائمة المركز المالي'!M21</f>
        <v>0.93550991664318506</v>
      </c>
      <c r="N22" s="28">
        <f>'قائمة المركز المالي'!N32/'قائمة المركز المالي'!N21</f>
        <v>0.88647486396622621</v>
      </c>
      <c r="O22" s="28">
        <f>'قائمة المركز المالي'!O32/'قائمة المركز المالي'!O21</f>
        <v>0.19636798085980922</v>
      </c>
      <c r="P22" s="7" t="s">
        <v>48</v>
      </c>
      <c r="Q22" s="75" t="s">
        <v>306</v>
      </c>
    </row>
    <row r="23" spans="1:17" x14ac:dyDescent="0.25">
      <c r="A23" s="23" t="s">
        <v>108</v>
      </c>
      <c r="B23" s="28">
        <f>('قائمة المركز المالي'!B25+'قائمة المركز المالي'!B26)/'قائمة المركز المالي'!B21</f>
        <v>0.70393536226387177</v>
      </c>
      <c r="C23" s="28">
        <f>('قائمة المركز المالي'!C25+'قائمة المركز المالي'!C26)/'قائمة المركز المالي'!C21</f>
        <v>0.70541291094234193</v>
      </c>
      <c r="D23" s="28">
        <f>('قائمة المركز المالي'!D25+'قائمة المركز المالي'!D26)/'قائمة المركز المالي'!D21</f>
        <v>0.80872508621435812</v>
      </c>
      <c r="E23" s="28">
        <f>('قائمة المركز المالي'!E25+'قائمة المركز المالي'!E26)/'قائمة المركز المالي'!E21</f>
        <v>0.77402118734199687</v>
      </c>
      <c r="F23" s="28">
        <f>('قائمة المركز المالي'!F25+'قائمة المركز المالي'!F26)/'قائمة المركز المالي'!F21</f>
        <v>0.76088769615760721</v>
      </c>
      <c r="G23" s="28">
        <f>('قائمة المركز المالي'!G25+'قائمة المركز المالي'!G26)/'قائمة المركز المالي'!G21</f>
        <v>0.73213355749248665</v>
      </c>
      <c r="H23" s="28">
        <f>('قائمة المركز المالي'!H25+'قائمة المركز المالي'!H26)/'قائمة المركز المالي'!H21</f>
        <v>0.80723416405360437</v>
      </c>
      <c r="I23" s="28">
        <f>('قائمة المركز المالي'!I25+'قائمة المركز المالي'!I26)/'قائمة المركز المالي'!I21</f>
        <v>0.82717555572674994</v>
      </c>
      <c r="J23" s="28">
        <f>('قائمة المركز المالي'!J25+'قائمة المركز المالي'!J26)/'قائمة المركز المالي'!J21</f>
        <v>0.85142114602075769</v>
      </c>
      <c r="K23" s="28">
        <f>('قائمة المركز المالي'!K25+'قائمة المركز المالي'!K26)/'قائمة المركز المالي'!K21</f>
        <v>0.84585654616146444</v>
      </c>
      <c r="L23" s="28">
        <f>('قائمة المركز المالي'!L25+'قائمة المركز المالي'!L26)/'قائمة المركز المالي'!L21</f>
        <v>0.83449521293821649</v>
      </c>
      <c r="M23" s="28">
        <f>('قائمة المركز المالي'!M25+'قائمة المركز المالي'!M26)/'قائمة المركز المالي'!M21</f>
        <v>0.89150994860903032</v>
      </c>
      <c r="N23" s="28">
        <f>('قائمة المركز المالي'!N25+'قائمة المركز المالي'!N26)/'قائمة المركز المالي'!N21</f>
        <v>0.86466844455797687</v>
      </c>
      <c r="O23" s="28">
        <f>('قائمة المركز المالي'!O25+'قائمة المركز المالي'!O26)/'قائمة المركز المالي'!O21</f>
        <v>0.18652405098395497</v>
      </c>
      <c r="P23" s="7" t="s">
        <v>56</v>
      </c>
      <c r="Q23" s="75" t="s">
        <v>307</v>
      </c>
    </row>
    <row r="24" spans="1:17" x14ac:dyDescent="0.25">
      <c r="A24" s="23" t="s">
        <v>32</v>
      </c>
      <c r="B24" s="28">
        <f>'قائمة المركز المالي'!B11/'قائمة المركز المالي'!B21</f>
        <v>0.12333893748179006</v>
      </c>
      <c r="C24" s="28">
        <f>'قائمة المركز المالي'!C11/'قائمة المركز المالي'!C21</f>
        <v>0.19314195768159378</v>
      </c>
      <c r="D24" s="28">
        <f>'قائمة المركز المالي'!D11/'قائمة المركز المالي'!D21</f>
        <v>0.29921805852414751</v>
      </c>
      <c r="E24" s="28">
        <f>'قائمة المركز المالي'!E11/'قائمة المركز المالي'!E21</f>
        <v>0.22181284041159197</v>
      </c>
      <c r="F24" s="28">
        <f>'قائمة المركز المالي'!F11/'قائمة المركز المالي'!F21</f>
        <v>0.20189214577888231</v>
      </c>
      <c r="G24" s="28">
        <f>'قائمة المركز المالي'!G11/'قائمة المركز المالي'!G21</f>
        <v>0.16577019316734479</v>
      </c>
      <c r="H24" s="28">
        <f>'قائمة المركز المالي'!H11/'قائمة المركز المالي'!H21</f>
        <v>0.17915383587779612</v>
      </c>
      <c r="I24" s="28">
        <f>'قائمة المركز المالي'!I11/'قائمة المركز المالي'!I21</f>
        <v>0.21469725576456414</v>
      </c>
      <c r="J24" s="28">
        <f>'قائمة المركز المالي'!J11/'قائمة المركز المالي'!J21</f>
        <v>0.18863747073802115</v>
      </c>
      <c r="K24" s="28">
        <f>'قائمة المركز المالي'!K11/'قائمة المركز المالي'!K21</f>
        <v>0.31770642257354598</v>
      </c>
      <c r="L24" s="28">
        <f>'قائمة المركز المالي'!L11/'قائمة المركز المالي'!L21</f>
        <v>0.37063998229362194</v>
      </c>
      <c r="M24" s="28">
        <f>'قائمة المركز المالي'!M11/'قائمة المركز المالي'!M21</f>
        <v>0.36887269485469032</v>
      </c>
      <c r="N24" s="28">
        <f>'قائمة المركز المالي'!N11/'قائمة المركز المالي'!N21</f>
        <v>0.17422767628197258</v>
      </c>
      <c r="O24" s="28" t="s">
        <v>63</v>
      </c>
      <c r="P24" s="7" t="s">
        <v>55</v>
      </c>
      <c r="Q24" s="75" t="s">
        <v>308</v>
      </c>
    </row>
    <row r="25" spans="1:17" x14ac:dyDescent="0.25">
      <c r="A25" s="23" t="s">
        <v>33</v>
      </c>
      <c r="B25" s="28">
        <f>'قائمة المركز المالي'!B11/('قائمة المركز المالي'!B25+'قائمة المركز المالي'!B26)</f>
        <v>0.17521344159374133</v>
      </c>
      <c r="C25" s="28">
        <f>'قائمة المركز المالي'!C11/('قائمة المركز المالي'!C25+'قائمة المركز المالي'!C26)</f>
        <v>0.27379986201780837</v>
      </c>
      <c r="D25" s="28">
        <f>'قائمة المركز المالي'!D11/('قائمة المركز المالي'!D25+'قائمة المركز المالي'!D26)</f>
        <v>0.36998735865210658</v>
      </c>
      <c r="E25" s="28">
        <f>'قائمة المركز المالي'!E11/('قائمة المركز المالي'!E25+'قائمة المركز المالي'!E26)</f>
        <v>0.28657205259884599</v>
      </c>
      <c r="F25" s="28">
        <f>'قائمة المركز المالي'!F11/('قائمة المركز المالي'!F25+'قائمة المركز المالي'!F26)</f>
        <v>0.26533764023050149</v>
      </c>
      <c r="G25" s="28">
        <f>'قائمة المركز المالي'!G11/('قائمة المركز المالي'!G25+'قائمة المركز المالي'!G26)</f>
        <v>0.22642070080095458</v>
      </c>
      <c r="H25" s="28">
        <f>'قائمة المركز المالي'!H11/('قائمة المركز المالي'!H25+'قائمة المركز المالي'!H26)</f>
        <v>0.22193539849472896</v>
      </c>
      <c r="I25" s="28">
        <f>'قائمة المركز المالي'!I11/('قائمة المركز المالي'!I25+'قائمة المركز المالي'!I26)</f>
        <v>0.25955464263681344</v>
      </c>
      <c r="J25" s="28">
        <f>'قائمة المركز المالي'!J11/('قائمة المركز المالي'!J25+'قائمة المركز المالي'!J26)</f>
        <v>0.22155600858593444</v>
      </c>
      <c r="K25" s="28">
        <f>'قائمة المركز المالي'!K11/('قائمة المركز المالي'!K25+'قائمة المركز المالي'!K26)</f>
        <v>0.37560319656484564</v>
      </c>
      <c r="L25" s="28">
        <f>'قائمة المركز المالي'!L11/('قائمة المركز المالي'!L25+'قائمة المركز المالي'!L26)</f>
        <v>0.44414872194247446</v>
      </c>
      <c r="M25" s="28">
        <f>'قائمة المركز المالي'!M11/('قائمة المركز المالي'!M25+'قائمة المركز المالي'!M26)</f>
        <v>0.41376172574430642</v>
      </c>
      <c r="N25" s="28">
        <f>'قائمة المركز المالي'!N11/('قائمة المركز المالي'!N25+'قائمة المركز المالي'!N26)</f>
        <v>0.20149651277148053</v>
      </c>
      <c r="O25" s="28" t="s">
        <v>63</v>
      </c>
      <c r="P25" s="7" t="s">
        <v>57</v>
      </c>
      <c r="Q25" s="75" t="s">
        <v>309</v>
      </c>
    </row>
    <row r="26" spans="1:17" ht="33" x14ac:dyDescent="0.25">
      <c r="A26" s="23" t="s">
        <v>34</v>
      </c>
      <c r="B26" s="28">
        <f>'قائمة المركز المالي'!B43/'قائمة المركز المالي'!B11</f>
        <v>2.1824965060599109</v>
      </c>
      <c r="C26" s="28">
        <f>'قائمة المركز المالي'!C43/'قائمة المركز المالي'!C11</f>
        <v>1.3613687712067288</v>
      </c>
      <c r="D26" s="28">
        <f>'قائمة المركز المالي'!D43/'قائمة المركز المالي'!D11</f>
        <v>0.51825756601942063</v>
      </c>
      <c r="E26" s="28">
        <f>'قائمة المركز المالي'!E43/'قائمة المركز المالي'!E11</f>
        <v>0.77293292494694377</v>
      </c>
      <c r="F26" s="28">
        <f>'قائمة المركز المالي'!F43/'قائمة المركز المالي'!F11</f>
        <v>1.0003975950357991</v>
      </c>
      <c r="G26" s="28">
        <f>'قائمة المركز المالي'!G43/'قائمة المركز المالي'!G11</f>
        <v>1.3179527057509124</v>
      </c>
      <c r="H26" s="28">
        <f>'قائمة المركز المالي'!H43/'قائمة المركز المالي'!H11</f>
        <v>0.84928724035713132</v>
      </c>
      <c r="I26" s="28">
        <f>'قائمة المركز المالي'!I43/'قائمة المركز المالي'!I11</f>
        <v>0.6084029337301885</v>
      </c>
      <c r="J26" s="28">
        <f>'قائمة المركز المالي'!J43/'قائمة المركز المالي'!J11</f>
        <v>0.54720873098077005</v>
      </c>
      <c r="K26" s="28">
        <f>'قائمة المركز المالي'!K43/'قائمة المركز المالي'!K11</f>
        <v>0.38510240995862638</v>
      </c>
      <c r="L26" s="28">
        <f>'قائمة المركز المالي'!L43/'قائمة المركز المالي'!L11</f>
        <v>0.35011708224705146</v>
      </c>
      <c r="M26" s="28">
        <f>'قائمة المركز المالي'!M43/'قائمة المركز المالي'!M11</f>
        <v>0.17483019008012912</v>
      </c>
      <c r="N26" s="28">
        <f>'قائمة المركز المالي'!N43/'قائمة المركز المالي'!N11</f>
        <v>0.65159071426770965</v>
      </c>
      <c r="O26" s="28" t="s">
        <v>63</v>
      </c>
      <c r="P26" s="7" t="s">
        <v>58</v>
      </c>
      <c r="Q26" s="75" t="s">
        <v>310</v>
      </c>
    </row>
    <row r="27" spans="1:17" x14ac:dyDescent="0.25">
      <c r="A27" s="26" t="s">
        <v>35</v>
      </c>
      <c r="B27" s="27">
        <f>'قائمة المركز المالي'!B21/'قائمة المركز المالي'!B32</f>
        <v>1.3683387220668184</v>
      </c>
      <c r="C27" s="27">
        <f>'قائمة المركز المالي'!C21/'قائمة المركز المالي'!C32</f>
        <v>1.356736917808552</v>
      </c>
      <c r="D27" s="27">
        <f>'قائمة المركز المالي'!D21/'قائمة المركز المالي'!D32</f>
        <v>1.1835328298856316</v>
      </c>
      <c r="E27" s="27">
        <f>'قائمة المركز المالي'!E21/'قائمة المركز المالي'!E32</f>
        <v>1.2069225906026808</v>
      </c>
      <c r="F27" s="27">
        <f>'قائمة المركز المالي'!F21/'قائمة المركز المالي'!F32</f>
        <v>1.2530895189841493</v>
      </c>
      <c r="G27" s="27">
        <f>'قائمة المركز المالي'!G21/'قائمة المركز المالي'!G32</f>
        <v>1.2795533226636437</v>
      </c>
      <c r="H27" s="27">
        <f>'قائمة المركز المالي'!H21/'قائمة المركز المالي'!H32</f>
        <v>1.1794581792148628</v>
      </c>
      <c r="I27" s="27">
        <f>'قائمة المركز المالي'!I21/'قائمة المركز المالي'!I32</f>
        <v>1.1502482308281523</v>
      </c>
      <c r="J27" s="27">
        <f>'قائمة المركز المالي'!J21/'قائمة المركز المالي'!J32</f>
        <v>1.1151057556713695</v>
      </c>
      <c r="K27" s="27">
        <f>'قائمة المركز المالي'!K21/'قائمة المركز المالي'!K32</f>
        <v>1.1394057318328872</v>
      </c>
      <c r="L27" s="27">
        <f>'قائمة المركز المالي'!L21/'قائمة المركز المالي'!L32</f>
        <v>1.1491180490698798</v>
      </c>
      <c r="M27" s="27">
        <f>'قائمة المركز المالي'!M21/'قائمة المركز المالي'!M32</f>
        <v>1.0689357560080384</v>
      </c>
      <c r="N27" s="27">
        <f>'قائمة المركز المالي'!N21/'قائمة المركز المالي'!N32</f>
        <v>1.1280635702696011</v>
      </c>
      <c r="O27" s="27">
        <f>'قائمة المركز المالي'!O21/'قائمة المركز المالي'!O32</f>
        <v>5.0924799227523687</v>
      </c>
      <c r="P27" s="74" t="s">
        <v>59</v>
      </c>
      <c r="Q27" s="79" t="s">
        <v>311</v>
      </c>
    </row>
    <row r="28" spans="1:17" x14ac:dyDescent="0.25">
      <c r="N28" s="11"/>
      <c r="O28" s="11"/>
      <c r="P28" s="11"/>
      <c r="Q28" s="11"/>
    </row>
    <row r="29" spans="1:17" x14ac:dyDescent="0.25">
      <c r="A29" s="11" t="s">
        <v>117</v>
      </c>
      <c r="N29" s="11"/>
      <c r="O29" s="11"/>
      <c r="P29" s="11"/>
      <c r="Q29" s="11"/>
    </row>
    <row r="30" spans="1:17" x14ac:dyDescent="0.25">
      <c r="A30" s="11" t="s">
        <v>60</v>
      </c>
      <c r="B30" s="144">
        <v>52500000</v>
      </c>
      <c r="C30" s="144">
        <v>52500000</v>
      </c>
      <c r="D30" s="144">
        <f>'قائمة المركز المالي'!D36/100</f>
        <v>52500000</v>
      </c>
      <c r="E30" s="144">
        <f>'قائمة المركز المالي'!E36/100</f>
        <v>52500000</v>
      </c>
      <c r="F30" s="120">
        <f>'قائمة المركز المالي'!F36/100</f>
        <v>52500000</v>
      </c>
      <c r="G30" s="120">
        <f>'قائمة المركز المالي'!G36/100</f>
        <v>50231623</v>
      </c>
      <c r="H30" s="120">
        <f>'قائمة المركز المالي'!H36/100</f>
        <v>44290612</v>
      </c>
      <c r="I30" s="120">
        <f>'قائمة المركز المالي'!I36/100</f>
        <v>44290612</v>
      </c>
      <c r="J30" s="120">
        <f>'قائمة المركز المالي'!J36/100</f>
        <v>42049784</v>
      </c>
      <c r="K30" s="120">
        <f>'قائمة المركز المالي'!K36/100</f>
        <v>41222665</v>
      </c>
      <c r="L30" s="120">
        <f>'قائمة المركز المالي'!L36/100</f>
        <v>41222665</v>
      </c>
      <c r="M30" s="120">
        <f>'قائمة المركز المالي'!M36/100</f>
        <v>17500000</v>
      </c>
      <c r="N30" s="43">
        <f>'قائمة المركز المالي'!N34/'نسب مالية'!N33</f>
        <v>17500000</v>
      </c>
      <c r="O30" s="43">
        <f>'قائمة المركز المالي'!O34/'نسب مالية'!O33</f>
        <v>17500000</v>
      </c>
      <c r="P30" s="11"/>
      <c r="Q30" s="11"/>
    </row>
    <row r="31" spans="1:17" x14ac:dyDescent="0.25">
      <c r="A31" s="11" t="s">
        <v>61</v>
      </c>
      <c r="B31" s="144">
        <v>478897</v>
      </c>
      <c r="C31" s="144">
        <v>590231</v>
      </c>
      <c r="D31" s="144">
        <v>416233</v>
      </c>
      <c r="E31" s="144">
        <v>793142</v>
      </c>
      <c r="F31" s="120">
        <v>3938946</v>
      </c>
      <c r="G31" s="120">
        <v>6575718</v>
      </c>
      <c r="H31" s="43">
        <v>94358</v>
      </c>
      <c r="I31" s="43">
        <v>2563876</v>
      </c>
      <c r="J31" s="43">
        <v>1331161</v>
      </c>
      <c r="K31" s="43">
        <v>22200</v>
      </c>
      <c r="L31" s="43">
        <v>115673</v>
      </c>
      <c r="M31" s="11" t="s">
        <v>63</v>
      </c>
      <c r="N31" s="11" t="s">
        <v>63</v>
      </c>
      <c r="O31" s="11" t="s">
        <v>63</v>
      </c>
      <c r="P31" s="11"/>
      <c r="Q31" s="11"/>
    </row>
    <row r="32" spans="1:17" x14ac:dyDescent="0.25">
      <c r="A32" s="11" t="s">
        <v>62</v>
      </c>
      <c r="B32" s="145">
        <v>703.15</v>
      </c>
      <c r="C32" s="145">
        <v>402.03</v>
      </c>
      <c r="D32" s="145">
        <v>328</v>
      </c>
      <c r="E32" s="145">
        <v>385</v>
      </c>
      <c r="F32" s="119">
        <v>515.92999999999995</v>
      </c>
      <c r="G32" s="119">
        <v>111</v>
      </c>
      <c r="H32" s="115">
        <v>95.75</v>
      </c>
      <c r="I32" s="115">
        <v>96</v>
      </c>
      <c r="J32" s="11">
        <v>98.59</v>
      </c>
      <c r="K32" s="11">
        <v>96.05</v>
      </c>
      <c r="L32" s="115">
        <f>539/5</f>
        <v>107.8</v>
      </c>
      <c r="M32" s="11" t="s">
        <v>63</v>
      </c>
      <c r="N32" s="11" t="s">
        <v>63</v>
      </c>
      <c r="O32" s="11" t="s">
        <v>63</v>
      </c>
      <c r="P32" s="11"/>
      <c r="Q32" s="11"/>
    </row>
    <row r="33" spans="1:19" x14ac:dyDescent="0.25">
      <c r="A33" s="11" t="s">
        <v>69</v>
      </c>
      <c r="B33" s="145">
        <v>100</v>
      </c>
      <c r="C33" s="145">
        <v>100</v>
      </c>
      <c r="D33" s="145">
        <v>100</v>
      </c>
      <c r="E33" s="145">
        <v>100</v>
      </c>
      <c r="F33" s="119">
        <v>100</v>
      </c>
      <c r="G33" s="119">
        <v>100</v>
      </c>
      <c r="H33" s="11">
        <v>100</v>
      </c>
      <c r="I33" s="11">
        <v>100</v>
      </c>
      <c r="J33" s="11">
        <v>100</v>
      </c>
      <c r="K33" s="11">
        <v>100</v>
      </c>
      <c r="L33" s="11">
        <v>100</v>
      </c>
      <c r="M33" s="1">
        <v>100</v>
      </c>
      <c r="N33" s="11">
        <v>100</v>
      </c>
      <c r="O33" s="11">
        <v>100</v>
      </c>
      <c r="P33" s="11"/>
      <c r="Q33" s="11"/>
    </row>
    <row r="34" spans="1:19" x14ac:dyDescent="0.25">
      <c r="E34" s="120"/>
      <c r="F34" s="120"/>
      <c r="N34" s="11"/>
      <c r="O34" s="11"/>
      <c r="P34" s="11"/>
      <c r="Q34" s="11"/>
    </row>
    <row r="35" spans="1:19" x14ac:dyDescent="0.25">
      <c r="A35" s="223" t="s">
        <v>334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</row>
  </sheetData>
  <mergeCells count="2">
    <mergeCell ref="A35:S35"/>
    <mergeCell ref="C4:E4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حركة الأسعار</vt:lpstr>
      <vt:lpstr>بيانات التداول</vt:lpstr>
      <vt:lpstr>تقرير الملكية</vt:lpstr>
      <vt:lpstr>قيم التداول</vt:lpstr>
      <vt:lpstr>معلومات عامة</vt:lpstr>
      <vt:lpstr>قائمة المركز المالي</vt:lpstr>
      <vt:lpstr>قائمة الدخل</vt:lpstr>
      <vt:lpstr>تدفقات</vt:lpstr>
      <vt:lpstr>نسب مالية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2023-02-22T09:27:30Z</dcterms:modified>
</cp:coreProperties>
</file>